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Drives compartilhados\SEA_CM\B-PINTURAS DOS IMÓVEIS\CONTRATAÇÃO 2024\PLANILHAS ORÇAMENTÁRIAS\"/>
    </mc:Choice>
  </mc:AlternateContent>
  <bookViews>
    <workbookView xWindow="0" yWindow="0" windowWidth="15360" windowHeight="7755" tabRatio="500" activeTab="2"/>
  </bookViews>
  <sheets>
    <sheet name="abc-servicos" sheetId="1" r:id="rId1"/>
    <sheet name="abc-insumos" sheetId="2" r:id="rId2"/>
    <sheet name="LOTE 04 - PLANILHA ANALÍTICA" sheetId="3" r:id="rId3"/>
    <sheet name="LOTE 04 (LONDRINA) - BDI" sheetId="4" r:id="rId4"/>
    <sheet name="MAPA COTAÇÕES CIVIL" sheetId="5" r:id="rId5"/>
  </sheets>
  <definedNames>
    <definedName name="__xlfn_IFERROR">NA()</definedName>
    <definedName name="_xlnm.Print_Area" localSheetId="2">'LOTE 04 - PLANILHA ANALÍTICA'!$A$1:$P$151</definedName>
    <definedName name="_xlnm.Print_Area" localSheetId="3">'LOTE 04 (LONDRINA) - BDI'!$A$1:$D$25</definedName>
    <definedName name="Excel_BuiltIn_Print_Area" localSheetId="2">'LOTE 04 - PLANILHA ANALÍTICA'!$A:$P</definedName>
    <definedName name="Excel_BuiltIn_Print_Titles" localSheetId="2">'LOTE 04 - PLANILHA ANALÍTICA'!#REF!</definedName>
    <definedName name="_xlnm.Print_Titles" localSheetId="1">'abc-insumos'!$10:$10</definedName>
    <definedName name="_xlnm.Print_Titles" localSheetId="0">'abc-servicos'!$10:$10</definedName>
    <definedName name="_xlnm.Print_Titles" localSheetId="2">'LOTE 04 - PLANILHA ANALÍTICA'!$1:$11</definedName>
  </definedNames>
  <calcPr calcId="15251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121" i="3" l="1"/>
  <c r="J3" i="5" l="1"/>
  <c r="I3" i="5"/>
  <c r="K3" i="5" s="1"/>
  <c r="C15" i="4"/>
  <c r="C14" i="4"/>
  <c r="C13" i="4"/>
  <c r="J148" i="3"/>
  <c r="J147" i="3" s="1"/>
  <c r="M147" i="3" s="1"/>
  <c r="I147" i="3"/>
  <c r="L147" i="3" s="1"/>
  <c r="N147" i="3" s="1"/>
  <c r="J144" i="3"/>
  <c r="J142" i="3" s="1"/>
  <c r="M142" i="3" s="1"/>
  <c r="I143" i="3"/>
  <c r="I142" i="3" s="1"/>
  <c r="J139" i="3"/>
  <c r="J137" i="3" s="1"/>
  <c r="M137" i="3" s="1"/>
  <c r="I138" i="3"/>
  <c r="I137" i="3" s="1"/>
  <c r="J132" i="3"/>
  <c r="I131" i="3"/>
  <c r="I130" i="3"/>
  <c r="I129" i="3"/>
  <c r="L129" i="3" s="1"/>
  <c r="J127" i="3"/>
  <c r="I126" i="3"/>
  <c r="I125" i="3"/>
  <c r="L124" i="3"/>
  <c r="K124" i="3"/>
  <c r="J124" i="3"/>
  <c r="M124" i="3" s="1"/>
  <c r="I124" i="3"/>
  <c r="J122" i="3"/>
  <c r="I121" i="3"/>
  <c r="I119" i="3" s="1"/>
  <c r="L119" i="3" s="1"/>
  <c r="I120" i="3"/>
  <c r="J116" i="3"/>
  <c r="I115" i="3"/>
  <c r="I113" i="3" s="1"/>
  <c r="I114" i="3"/>
  <c r="J111" i="3"/>
  <c r="I110" i="3"/>
  <c r="I109" i="3"/>
  <c r="I108" i="3" s="1"/>
  <c r="I106" i="3"/>
  <c r="I105" i="3"/>
  <c r="J104" i="3"/>
  <c r="J103" i="3"/>
  <c r="J102" i="3"/>
  <c r="M102" i="3" s="1"/>
  <c r="J100" i="3"/>
  <c r="I99" i="3"/>
  <c r="J98" i="3"/>
  <c r="M98" i="3" s="1"/>
  <c r="I98" i="3"/>
  <c r="L98" i="3" s="1"/>
  <c r="N98" i="3" s="1"/>
  <c r="I95" i="3"/>
  <c r="J94" i="3"/>
  <c r="J93" i="3"/>
  <c r="L92" i="3"/>
  <c r="K92" i="3"/>
  <c r="J92" i="3"/>
  <c r="M92" i="3" s="1"/>
  <c r="I92" i="3"/>
  <c r="I90" i="3"/>
  <c r="I89" i="3"/>
  <c r="J88" i="3"/>
  <c r="J87" i="3"/>
  <c r="J86" i="3" s="1"/>
  <c r="M86" i="3" s="1"/>
  <c r="I83" i="3"/>
  <c r="J82" i="3"/>
  <c r="J81" i="3"/>
  <c r="J80" i="3" s="1"/>
  <c r="M80" i="3" s="1"/>
  <c r="I80" i="3"/>
  <c r="L80" i="3" s="1"/>
  <c r="N80" i="3" s="1"/>
  <c r="I78" i="3"/>
  <c r="I77" i="3"/>
  <c r="J76" i="3"/>
  <c r="J75" i="3"/>
  <c r="J74" i="3"/>
  <c r="M74" i="3" s="1"/>
  <c r="I72" i="3"/>
  <c r="J71" i="3"/>
  <c r="J70" i="3"/>
  <c r="L69" i="3"/>
  <c r="K69" i="3"/>
  <c r="J69" i="3"/>
  <c r="M69" i="3" s="1"/>
  <c r="I69" i="3"/>
  <c r="J66" i="3"/>
  <c r="J65" i="3"/>
  <c r="I64" i="3"/>
  <c r="I63" i="3"/>
  <c r="I62" i="3" s="1"/>
  <c r="I60" i="3"/>
  <c r="I59" i="3"/>
  <c r="I58" i="3"/>
  <c r="I55" i="3" s="1"/>
  <c r="J57" i="3"/>
  <c r="J56" i="3"/>
  <c r="J55" i="3"/>
  <c r="M55" i="3" s="1"/>
  <c r="J50" i="3"/>
  <c r="J49" i="3"/>
  <c r="I48" i="3"/>
  <c r="I47" i="3" s="1"/>
  <c r="M47" i="3"/>
  <c r="J47" i="3"/>
  <c r="J45" i="3"/>
  <c r="I44" i="3"/>
  <c r="I43" i="3" s="1"/>
  <c r="M43" i="3"/>
  <c r="J43" i="3"/>
  <c r="J41" i="3"/>
  <c r="J40" i="3"/>
  <c r="I39" i="3"/>
  <c r="L38" i="3"/>
  <c r="J38" i="3"/>
  <c r="M38" i="3" s="1"/>
  <c r="N38" i="3" s="1"/>
  <c r="I38" i="3"/>
  <c r="K38" i="3" s="1"/>
  <c r="J36" i="3"/>
  <c r="J35" i="3"/>
  <c r="I34" i="3"/>
  <c r="I33" i="3"/>
  <c r="I32" i="3" s="1"/>
  <c r="J32" i="3"/>
  <c r="M32" i="3" s="1"/>
  <c r="I30" i="3"/>
  <c r="I29" i="3"/>
  <c r="J28" i="3"/>
  <c r="J27" i="3"/>
  <c r="J26" i="3"/>
  <c r="M26" i="3" s="1"/>
  <c r="I26" i="3"/>
  <c r="L26" i="3" s="1"/>
  <c r="N26" i="3" s="1"/>
  <c r="J24" i="3"/>
  <c r="J23" i="3"/>
  <c r="J22" i="3"/>
  <c r="M21" i="3"/>
  <c r="L21" i="3"/>
  <c r="N21" i="3" s="1"/>
  <c r="K21" i="3"/>
  <c r="J21" i="3"/>
  <c r="I21" i="3"/>
  <c r="J19" i="3"/>
  <c r="I18" i="3"/>
  <c r="I17" i="3" s="1"/>
  <c r="M17" i="3"/>
  <c r="J17" i="3"/>
  <c r="M15" i="3"/>
  <c r="N15" i="3" s="1"/>
  <c r="L15" i="3"/>
  <c r="K15" i="3"/>
  <c r="G41" i="2"/>
  <c r="G43" i="2"/>
  <c r="G42" i="2"/>
  <c r="G38" i="2"/>
  <c r="G37" i="2"/>
  <c r="G36" i="2"/>
  <c r="G33" i="2"/>
  <c r="G32" i="2"/>
  <c r="G31" i="2"/>
  <c r="G30" i="2"/>
  <c r="G28" i="2"/>
  <c r="G27" i="2"/>
  <c r="G26" i="2"/>
  <c r="G25" i="2"/>
  <c r="G24" i="2"/>
  <c r="G22" i="2"/>
  <c r="G21" i="2"/>
  <c r="G20" i="2"/>
  <c r="G19" i="2"/>
  <c r="G18" i="2"/>
  <c r="G16" i="2"/>
  <c r="G15" i="2"/>
  <c r="G14" i="2"/>
  <c r="G13" i="2"/>
  <c r="G12" i="2"/>
  <c r="G11" i="2"/>
  <c r="H11" i="2" s="1"/>
  <c r="H12" i="2" s="1"/>
  <c r="F31" i="1"/>
  <c r="F32" i="1"/>
  <c r="F30" i="1"/>
  <c r="F28" i="1"/>
  <c r="F26" i="1"/>
  <c r="F24" i="1"/>
  <c r="F22" i="1"/>
  <c r="F21" i="1"/>
  <c r="F20" i="1"/>
  <c r="F19" i="1"/>
  <c r="F18" i="1"/>
  <c r="F17" i="1"/>
  <c r="F16" i="1"/>
  <c r="F15" i="1"/>
  <c r="F14" i="1"/>
  <c r="F13" i="1"/>
  <c r="F12" i="1"/>
  <c r="F11" i="1"/>
  <c r="G11" i="1" s="1"/>
  <c r="H13" i="2" l="1"/>
  <c r="L137" i="3"/>
  <c r="N137" i="3" s="1"/>
  <c r="K137" i="3"/>
  <c r="L47" i="3"/>
  <c r="N47" i="3" s="1"/>
  <c r="K47" i="3"/>
  <c r="N92" i="3"/>
  <c r="L108" i="3"/>
  <c r="L142" i="3"/>
  <c r="N142" i="3" s="1"/>
  <c r="K142" i="3"/>
  <c r="G12" i="1"/>
  <c r="G13" i="1" s="1"/>
  <c r="G14" i="1" s="1"/>
  <c r="G15" i="1" s="1"/>
  <c r="G16" i="1" s="1"/>
  <c r="G17" i="1" s="1"/>
  <c r="G18" i="1" s="1"/>
  <c r="G19" i="1" s="1"/>
  <c r="G20" i="1" s="1"/>
  <c r="G21" i="1" s="1"/>
  <c r="G22" i="1" s="1"/>
  <c r="L17" i="3"/>
  <c r="N17" i="3" s="1"/>
  <c r="K17" i="3"/>
  <c r="N124" i="3"/>
  <c r="N69" i="3"/>
  <c r="L113" i="3"/>
  <c r="N113" i="3" s="1"/>
  <c r="K113" i="3"/>
  <c r="H14" i="2"/>
  <c r="H15" i="2" s="1"/>
  <c r="H16" i="2" s="1"/>
  <c r="L55" i="3"/>
  <c r="N55" i="3" s="1"/>
  <c r="K55" i="3"/>
  <c r="K119" i="3"/>
  <c r="N129" i="3"/>
  <c r="L32" i="3"/>
  <c r="N32" i="3" s="1"/>
  <c r="K32" i="3"/>
  <c r="L43" i="3"/>
  <c r="N43" i="3" s="1"/>
  <c r="K43" i="3"/>
  <c r="L62" i="3"/>
  <c r="N62" i="3" s="1"/>
  <c r="K62" i="3"/>
  <c r="I74" i="3"/>
  <c r="I102" i="3"/>
  <c r="K26" i="3"/>
  <c r="J129" i="3"/>
  <c r="M129" i="3" s="1"/>
  <c r="F27" i="1"/>
  <c r="F33" i="1"/>
  <c r="K98" i="3"/>
  <c r="F34" i="1"/>
  <c r="G39" i="2"/>
  <c r="J108" i="3"/>
  <c r="M108" i="3" s="1"/>
  <c r="K147" i="3"/>
  <c r="F23" i="1"/>
  <c r="F29" i="1"/>
  <c r="F35" i="1"/>
  <c r="K80" i="3"/>
  <c r="I86" i="3"/>
  <c r="G34" i="2"/>
  <c r="G40" i="2"/>
  <c r="J62" i="3"/>
  <c r="M62" i="3" s="1"/>
  <c r="M151" i="3" s="1"/>
  <c r="C21" i="4" s="1"/>
  <c r="C22" i="4" s="1"/>
  <c r="J113" i="3"/>
  <c r="M113" i="3" s="1"/>
  <c r="G17" i="2"/>
  <c r="G23" i="2"/>
  <c r="G29" i="2"/>
  <c r="G35" i="2"/>
  <c r="J119" i="3"/>
  <c r="M119" i="3" s="1"/>
  <c r="N119" i="3" s="1"/>
  <c r="F25" i="1"/>
  <c r="H17" i="2" l="1"/>
  <c r="H18" i="2" s="1"/>
  <c r="H19" i="2" s="1"/>
  <c r="H20" i="2" s="1"/>
  <c r="H21" i="2" s="1"/>
  <c r="H22" i="2" s="1"/>
  <c r="K108" i="3"/>
  <c r="N108" i="3"/>
  <c r="L86" i="3"/>
  <c r="N86" i="3" s="1"/>
  <c r="K86" i="3"/>
  <c r="L102" i="3"/>
  <c r="N102" i="3" s="1"/>
  <c r="K102" i="3"/>
  <c r="G25" i="1"/>
  <c r="G26" i="1" s="1"/>
  <c r="G27" i="1" s="1"/>
  <c r="G28" i="1" s="1"/>
  <c r="G29" i="1" s="1"/>
  <c r="G30" i="1" s="1"/>
  <c r="G31" i="1" s="1"/>
  <c r="G32" i="1" s="1"/>
  <c r="G33" i="1" s="1"/>
  <c r="G34" i="1" s="1"/>
  <c r="L74" i="3"/>
  <c r="N74" i="3" s="1"/>
  <c r="K74" i="3"/>
  <c r="H23" i="2"/>
  <c r="H24" i="2" s="1"/>
  <c r="H25" i="2" s="1"/>
  <c r="H26" i="2" s="1"/>
  <c r="H27" i="2" s="1"/>
  <c r="H28" i="2" s="1"/>
  <c r="H29" i="2" s="1"/>
  <c r="H30" i="2" s="1"/>
  <c r="H31" i="2" s="1"/>
  <c r="H32" i="2" s="1"/>
  <c r="H33" i="2" s="1"/>
  <c r="H34" i="2" s="1"/>
  <c r="H35" i="2" s="1"/>
  <c r="H36" i="2" s="1"/>
  <c r="H37" i="2" s="1"/>
  <c r="H38" i="2" s="1"/>
  <c r="H39" i="2" s="1"/>
  <c r="H40" i="2" s="1"/>
  <c r="H41" i="2" s="1"/>
  <c r="H42" i="2" s="1"/>
  <c r="K129" i="3"/>
  <c r="G23" i="1"/>
  <c r="G24" i="1" s="1"/>
  <c r="L151" i="3" l="1"/>
  <c r="B21" i="4" s="1"/>
  <c r="D21" i="4" s="1"/>
  <c r="D22" i="4" s="1"/>
  <c r="C11" i="4" s="1"/>
  <c r="C16" i="4" s="1"/>
  <c r="C18" i="4" s="1"/>
  <c r="O5" i="3" s="1"/>
  <c r="O108" i="3" s="1"/>
  <c r="P108" i="3" s="1"/>
  <c r="N151" i="3"/>
  <c r="R50" i="3" l="1"/>
  <c r="R28" i="3"/>
  <c r="R24" i="3"/>
  <c r="R33" i="3"/>
  <c r="R49" i="3"/>
  <c r="R45" i="3"/>
  <c r="R41" i="3"/>
  <c r="R27" i="3"/>
  <c r="R23" i="3"/>
  <c r="R19" i="3"/>
  <c r="R15" i="3"/>
  <c r="R48" i="3"/>
  <c r="R44" i="3"/>
  <c r="R40" i="3"/>
  <c r="R39" i="3"/>
  <c r="R35" i="3"/>
  <c r="R148" i="3"/>
  <c r="R143" i="3"/>
  <c r="R138" i="3"/>
  <c r="R131" i="3"/>
  <c r="R127" i="3"/>
  <c r="R104" i="3"/>
  <c r="R100" i="3"/>
  <c r="R95" i="3"/>
  <c r="R76" i="3"/>
  <c r="R72" i="3"/>
  <c r="R57" i="3"/>
  <c r="R29" i="3"/>
  <c r="R77" i="3"/>
  <c r="R126" i="3"/>
  <c r="R88" i="3"/>
  <c r="R64" i="3"/>
  <c r="R90" i="3"/>
  <c r="R75" i="3"/>
  <c r="O98" i="3"/>
  <c r="P98" i="3" s="1"/>
  <c r="R99" i="3"/>
  <c r="R65" i="3"/>
  <c r="R103" i="3"/>
  <c r="R71" i="3"/>
  <c r="O26" i="3"/>
  <c r="P26" i="3" s="1"/>
  <c r="R82" i="3"/>
  <c r="R114" i="3"/>
  <c r="R116" i="3"/>
  <c r="R130" i="3"/>
  <c r="R120" i="3"/>
  <c r="R139" i="3"/>
  <c r="R115" i="3"/>
  <c r="R111" i="3"/>
  <c r="R125" i="3"/>
  <c r="R36" i="3"/>
  <c r="T121" i="3"/>
  <c r="T151" i="3" s="1"/>
  <c r="S7" i="3" s="1"/>
  <c r="S144" i="3"/>
  <c r="S151" i="3" s="1"/>
  <c r="S6" i="3" s="1"/>
  <c r="R18" i="3"/>
  <c r="O15" i="3"/>
  <c r="O38" i="3"/>
  <c r="P38" i="3" s="1"/>
  <c r="R132" i="3"/>
  <c r="R105" i="3"/>
  <c r="O80" i="3"/>
  <c r="P80" i="3" s="1"/>
  <c r="R94" i="3"/>
  <c r="R63" i="3"/>
  <c r="R60" i="3"/>
  <c r="R110" i="3"/>
  <c r="O147" i="3"/>
  <c r="P147" i="3" s="1"/>
  <c r="O21" i="3"/>
  <c r="P21" i="3" s="1"/>
  <c r="R58" i="3"/>
  <c r="R87" i="3"/>
  <c r="R93" i="3"/>
  <c r="R22" i="3"/>
  <c r="R122" i="3"/>
  <c r="R81" i="3"/>
  <c r="R106" i="3"/>
  <c r="R66" i="3"/>
  <c r="R30" i="3"/>
  <c r="R59" i="3"/>
  <c r="R109" i="3"/>
  <c r="R78" i="3"/>
  <c r="R56" i="3"/>
  <c r="R70" i="3"/>
  <c r="R89" i="3"/>
  <c r="R34" i="3"/>
  <c r="R83" i="3"/>
  <c r="O69" i="3"/>
  <c r="P69" i="3" s="1"/>
  <c r="O124" i="3"/>
  <c r="P124" i="3" s="1"/>
  <c r="O129" i="3"/>
  <c r="P129" i="3" s="1"/>
  <c r="O119" i="3"/>
  <c r="P119" i="3" s="1"/>
  <c r="O142" i="3"/>
  <c r="P142" i="3" s="1"/>
  <c r="O47" i="3"/>
  <c r="P47" i="3" s="1"/>
  <c r="O17" i="3"/>
  <c r="P17" i="3" s="1"/>
  <c r="O62" i="3"/>
  <c r="P62" i="3" s="1"/>
  <c r="O32" i="3"/>
  <c r="P32" i="3" s="1"/>
  <c r="O137" i="3"/>
  <c r="P137" i="3" s="1"/>
  <c r="P134" i="3" s="1"/>
  <c r="O113" i="3"/>
  <c r="P113" i="3" s="1"/>
  <c r="O92" i="3"/>
  <c r="P92" i="3" s="1"/>
  <c r="O43" i="3"/>
  <c r="P43" i="3" s="1"/>
  <c r="O55" i="3"/>
  <c r="P55" i="3" s="1"/>
  <c r="O74" i="3"/>
  <c r="P74" i="3" s="1"/>
  <c r="O102" i="3"/>
  <c r="P102" i="3" s="1"/>
  <c r="O86" i="3"/>
  <c r="P86" i="3" s="1"/>
  <c r="R151" i="3" l="1"/>
  <c r="S5" i="3" s="1"/>
  <c r="O151" i="3"/>
  <c r="P15" i="3"/>
  <c r="P13" i="3" s="1"/>
  <c r="P52" i="3"/>
  <c r="S8" i="3" l="1"/>
  <c r="P151" i="3"/>
  <c r="T5" i="3"/>
  <c r="T8" i="3" l="1"/>
  <c r="T6" i="3"/>
  <c r="T7" i="3"/>
</calcChain>
</file>

<file path=xl/sharedStrings.xml><?xml version="1.0" encoding="utf-8"?>
<sst xmlns="http://schemas.openxmlformats.org/spreadsheetml/2006/main" count="661" uniqueCount="244">
  <si>
    <t>TRIBUNAL REGIONAL DO TRABALHO</t>
  </si>
  <si>
    <t>EXECUÇÃO DE SERVIÇOS DE PINTURA EM IMÓVEIS DIVERSOS DO REGIONAL - TRT9</t>
  </si>
  <si>
    <t>LOTE 04 - SETORIAL LONDRINA</t>
  </si>
  <si>
    <t>OBRA:</t>
  </si>
  <si>
    <t>LOCAL:</t>
  </si>
  <si>
    <t>CURVA ABC DE SERVIÇOS</t>
  </si>
  <si>
    <t>ITENS</t>
  </si>
  <si>
    <t>DESCRIÇÃO</t>
  </si>
  <si>
    <t>UNID</t>
  </si>
  <si>
    <t>QUANT</t>
  </si>
  <si>
    <t>VALOR (R$)</t>
  </si>
  <si>
    <t>%</t>
  </si>
  <si>
    <t>% ACUM</t>
  </si>
  <si>
    <t>2.3</t>
  </si>
  <si>
    <t>PINTURA LATEX ACRILICA AMBIENTES EXTERNOS - TINTA LATEX ACRILICA SUPER PREMIUM, EM COR -  duas demão. TINTA SUPERLAVÁVEL, REF. AQUACRYL SHERWIN WILLIANS, CORAL SUPERLAVÁVEL OU SUVINIL LIMPEZA TOTAL.</t>
  </si>
  <si>
    <t>M2</t>
  </si>
  <si>
    <t>2.5</t>
  </si>
  <si>
    <t>Revestimento texturizado de alta camada, aplicado com desempenadeira</t>
  </si>
  <si>
    <t>1.1</t>
  </si>
  <si>
    <t>MESTRE DE OBRAS- período integral - 220h/mês</t>
  </si>
  <si>
    <t>MES</t>
  </si>
  <si>
    <t>2.7</t>
  </si>
  <si>
    <t>PINTURA LATEX ACRILICA AMBIENTES INTERNOS/EXTERNOS, duas demão - em COR</t>
  </si>
  <si>
    <t>2.4</t>
  </si>
  <si>
    <t>Textura acrílica em parede com uma demão</t>
  </si>
  <si>
    <t>1.2</t>
  </si>
  <si>
    <t>LIMPEZA DE FACHADAS, MUROS, ELEMENTOS DE FECHAMENTO E CALÇADAS - UTILIZANDO LAVADORA DE ALTA PRESSAO</t>
  </si>
  <si>
    <t>1.6</t>
  </si>
  <si>
    <t>IMPERMEABILIZAÇÃO DE SUPERFÍCIE COM MEMBRANA À BASE DE RESINA ACRÍLICA,DEMÃOS. AF_09/2023</t>
  </si>
  <si>
    <t>M²</t>
  </si>
  <si>
    <t>1.5</t>
  </si>
  <si>
    <t>IMPERMEABILIZAÇÃO DE SUPERFÍCIE COM MEMBRANA À BASE DE POLIURETANO, 2 DEMÃOS. AF 09/2023</t>
  </si>
  <si>
    <t>2.6</t>
  </si>
  <si>
    <t xml:space="preserve">EMASSAMENTO COM MASSA PVA- duas demão </t>
  </si>
  <si>
    <t>2.14</t>
  </si>
  <si>
    <t>PINTURA COM TINTA ALQUÍDICA DE ACABAMENTO (ESMALTE SINTÉTICO ACETINADO) APLICADA A ROLO OU PINCEL SOBRE SUPERFÍCIES METÁLICAS EXECUTADO EM OBRA (POR DEMÃO). AF_01/2020</t>
  </si>
  <si>
    <t>2.13</t>
  </si>
  <si>
    <t>PINTURA COM TINTA ALQUÍDICA DE ACABAMENTO (ESMALTE SINTÉTICO ACETINADO) PULVERIZADA SOBRE SUPERFÍCIES METÁLICAS EXECUTADO EM OBRA (POR DEMÃO). AF_01/2020_P</t>
  </si>
  <si>
    <t>1.3</t>
  </si>
  <si>
    <t>MONTAGEM E DESMONTAGEM DE ANDAIME MODULAR FACHADEIRO, COM PISO METÁLICO, PARA EDIFICAÇÕES COM MÚLTIPLOS PAVIMENTOS (EXCLUSIVE ANDAIME E LIMPEZA). AF_11/2017</t>
  </si>
  <si>
    <t>3.3</t>
  </si>
  <si>
    <t>LIMPEZA GERAL FINAL DE OBRA</t>
  </si>
  <si>
    <t>2.12</t>
  </si>
  <si>
    <t>PREPARO DE ELEMENTOS METÁLICOS - LIXAMENTO, LIMPEZA E APLICAÇÃO DE CONVERTEDOR DE FERRUGEM</t>
  </si>
  <si>
    <t>2.9</t>
  </si>
  <si>
    <t>EMASSAMENTO DE ESQUADRIA DE MADEIRA COM MASSA CORRIDA COM DUAS DEMÃO, PARA PINTURA EM ÓLEO OU ESMALTE.</t>
  </si>
  <si>
    <t>m²</t>
  </si>
  <si>
    <t>2.10</t>
  </si>
  <si>
    <t>PINTURA TINTA DE ACABAMENTO (PIGMENTADA) ESMALTE SINTÉTICO ACETINADO EM MADEIRA, 2 DEMÃOS. AF_01/2021</t>
  </si>
  <si>
    <t>2.1</t>
  </si>
  <si>
    <t xml:space="preserve">PINTURA DE PISO COM TINTA ACRÍLICA, APLICAÇÃO MANUAL, 2 DEMÃOS, INCLUSO FUNDO PREPARADOR. </t>
  </si>
  <si>
    <t>1.7</t>
  </si>
  <si>
    <t>COLOCAÇÃO DE FITA PROTETORA PARA PINTURA. AF_01/2020</t>
  </si>
  <si>
    <t>2.11</t>
  </si>
  <si>
    <t>PINTURA VERNIZ (INCOLOR) POLIURETÂNICO (RESINA ALQUÍDICA MODIFICADA) EM MADEIRA, 2 DEMÃOS. AF_01/2021</t>
  </si>
  <si>
    <t>1.4</t>
  </si>
  <si>
    <t>BATE CADEIRA DE MDF, COM REVESTIMENTO MELÁMINICO - e= 9 mm - LARGURA 15  cm</t>
  </si>
  <si>
    <t>M</t>
  </si>
  <si>
    <t>3.1</t>
  </si>
  <si>
    <t>TRATAMENTO DE JUNTA DE DILATAÇÃO COM SELANTE PU.</t>
  </si>
  <si>
    <t>2.2</t>
  </si>
  <si>
    <t>PINTURA ACRILICA DE FAIXAS DE DEMARCACAO EM QUADRA POLIESPORTIVA, 5 CM DE LARGURA</t>
  </si>
  <si>
    <t>1.8</t>
  </si>
  <si>
    <t xml:space="preserve">APLICAÇÃO DE LONA PLÁSTICA PARA EXECUÇÃO DE PAVIMENTOS DE CONCRETO. AF_04/2022 </t>
  </si>
  <si>
    <t>2.8</t>
  </si>
  <si>
    <t>LIXAMENTO DE MADEIRA PARA APLICAÇÃO DE FUNDO OU PINTURA. AF_01/2021</t>
  </si>
  <si>
    <t>3.2</t>
  </si>
  <si>
    <t>ENTELAMENTO de superfície sujeita a trinca, largura da tela adesiva 25cm</t>
  </si>
  <si>
    <t>TOTAL</t>
  </si>
  <si>
    <t>CURVA ABC DE INSUMOS</t>
  </si>
  <si>
    <t>TABELA</t>
  </si>
  <si>
    <t>CÓDIGO</t>
  </si>
  <si>
    <t>SINAPI</t>
  </si>
  <si>
    <t>88310</t>
  </si>
  <si>
    <t>PINTOR COM ENCARGOS COMPLEMENTARES</t>
  </si>
  <si>
    <t>H</t>
  </si>
  <si>
    <t>88316</t>
  </si>
  <si>
    <t>SERVENTE COM ENCARGOS COMPLEMENTARES</t>
  </si>
  <si>
    <t>94295</t>
  </si>
  <si>
    <t>34546</t>
  </si>
  <si>
    <t>REVESTIMENTO TEXTURIZADO EM BAIXO RELEVO COM RANHURAS</t>
  </si>
  <si>
    <t>KG</t>
  </si>
  <si>
    <t>7356</t>
  </si>
  <si>
    <t>TINTA ACRILICA PREMIUM, EM COR</t>
  </si>
  <si>
    <t>UN</t>
  </si>
  <si>
    <t>43624</t>
  </si>
  <si>
    <t>TINTA LATEX ACRILICA SUPER PREMIUM, EM COR. TINTA SUPERLAVÁVEL, REF. AQUACRYL SHERWIN WILLIANS, CORAL SUPERLAVÁVEL OU SUVINIL LIMPEZA TOTAL.</t>
  </si>
  <si>
    <t>L</t>
  </si>
  <si>
    <t>43148</t>
  </si>
  <si>
    <t>MEMBRANA IMPERMEABILIZANTE A BASE DE POLIURETANO</t>
  </si>
  <si>
    <t>43147</t>
  </si>
  <si>
    <t>MEMBRANA IMPERMEABILIZANTE ACRILICA MONOCOMPONENTE</t>
  </si>
  <si>
    <t>88270</t>
  </si>
  <si>
    <t>IMPERMEABILIZADOR COM ENCARGOS COMPLEMENTARES</t>
  </si>
  <si>
    <t>88278</t>
  </si>
  <si>
    <t>MONTADOR DE ESTRUTURA METÁLICA COM ENCARGOS COMPLEMENTARES</t>
  </si>
  <si>
    <t>7311</t>
  </si>
  <si>
    <t>TINTA ESMALTE SINTETICO PREMIUM ACETINADO</t>
  </si>
  <si>
    <t>43626</t>
  </si>
  <si>
    <t xml:space="preserve">MASSA CORRIDA PARA SUPERFICIES DE AMBIENTES INTERNOS    </t>
  </si>
  <si>
    <t>GL</t>
  </si>
  <si>
    <t>6085</t>
  </si>
  <si>
    <t>SELADOR ACRILICO OPACO PREMIUM INTERIOR/EXTERIOR</t>
  </si>
  <si>
    <t>44072</t>
  </si>
  <si>
    <t>PRIMER EPOXI / EPOXIDICO</t>
  </si>
  <si>
    <t>746</t>
  </si>
  <si>
    <t>LAVADORA DE ALTA PRESSAO (LAVA - JATO) PARA AGUA FRIA, PRESSAO DE OPERACAOENTRE 1400 E 1900 LIB/POL2, VAZAO MAXIMA ENTRE 400 E 700 L/H, POTENCIA DE OPERACAO ENTRE 2,50 E 3,00 CV</t>
  </si>
  <si>
    <t>UD</t>
  </si>
  <si>
    <t>43652</t>
  </si>
  <si>
    <t>MASSA PARA MADEIRA - INTERIOR E EXTERIOR</t>
  </si>
  <si>
    <t>kg</t>
  </si>
  <si>
    <t>88243</t>
  </si>
  <si>
    <t>AJUDANTE ESPECIALIZADO COM ENCARGOS COMPLEMENTARES</t>
  </si>
  <si>
    <t>7348</t>
  </si>
  <si>
    <t>TINTA ACRILICA PREMIUM PARA  PISO</t>
  </si>
  <si>
    <t>100251</t>
  </si>
  <si>
    <t>TRANSPORTE HORIZONTAL MANUAL, DE TUBO DE AÇO CARBONO LEVE OU MÉDIO, PRETO OU GALVANIZADO, COM DIÂMETRO MAIOR QUE 32 MM E MENOR OU IGUAL A 65 MM (UNIDADE: MXKM). AF_07/2019</t>
  </si>
  <si>
    <t>3768</t>
  </si>
  <si>
    <t>LIXA EM FOLHA PARA FERRO, NUMERO 150</t>
  </si>
  <si>
    <t>Cotação</t>
  </si>
  <si>
    <t>1</t>
  </si>
  <si>
    <t>CONVERTEDOR DE FERRUGEM</t>
  </si>
  <si>
    <t>88262</t>
  </si>
  <si>
    <t>CARPINTEIRO DE FORMAS COM ENCARGOS COMPLEMENTARES</t>
  </si>
  <si>
    <t>42408</t>
  </si>
  <si>
    <t>LONA PLASTICA EXTRA FORTE PRETA, E = 200 MICRA</t>
  </si>
  <si>
    <t>5318</t>
  </si>
  <si>
    <t>DILUENTE AGUARRAS</t>
  </si>
  <si>
    <t>34670</t>
  </si>
  <si>
    <t>CHAPA DE MDF BRANCO LISO 2 FACES, E = 9 MM, DE *2,75 X 1,85* M</t>
  </si>
  <si>
    <t>10478</t>
  </si>
  <si>
    <t>VERNIZ POLIURETANO BRILHANTE PARA MADEIRA, COM FILTRO SOLAR, USO INTERNO E EXTERNO</t>
  </si>
  <si>
    <t>142</t>
  </si>
  <si>
    <t xml:space="preserve">SELANTE ELASTICO MONOCOMPONENTE A BASE DE POLIURETANO (PU) PARA JUNTAS DIVERSAS                                  </t>
  </si>
  <si>
    <t>310ML</t>
  </si>
  <si>
    <t>12815</t>
  </si>
  <si>
    <t>FITA CREPE ROLO DE 25 MM X 50 M</t>
  </si>
  <si>
    <t>TCPO</t>
  </si>
  <si>
    <t>INSUMO</t>
  </si>
  <si>
    <t>Tela de poliéster adesiva largura 250mm</t>
  </si>
  <si>
    <t>m</t>
  </si>
  <si>
    <t>3767</t>
  </si>
  <si>
    <t>LIXA EM FOLHA PARA PAREDE OU MADEIRA, NUMERO 120 (COR VERMELHA)</t>
  </si>
  <si>
    <t>88309</t>
  </si>
  <si>
    <t>PEDREIRO COM ENCARGOS COMPLEMENTARES</t>
  </si>
  <si>
    <t>38383</t>
  </si>
  <si>
    <t xml:space="preserve">LIXA D'AGUA EM FOLHA, GRAO 100  </t>
  </si>
  <si>
    <t>un</t>
  </si>
  <si>
    <t>11055</t>
  </si>
  <si>
    <t>PARAFUSO ROSCA SOBERBA ZINCADO CABECA CHATA FENDA SIMPLES 3,5 X 25 MM (1 ")</t>
  </si>
  <si>
    <t>TRIBUNAL REGIONAL DO TRABALHO
EXECUÇÃO DE SERVIÇOS DE PINTURA EM IMÓVEIS DIVERSOS DO REGIONAL - TRT9
LOTE 04 - LONDRINA</t>
  </si>
  <si>
    <t>ESTATÍSTICA DAS FONTES DE PREÇOS</t>
  </si>
  <si>
    <t>ENDEREÇO:</t>
  </si>
  <si>
    <t>BDI:</t>
  </si>
  <si>
    <t>DATA:</t>
  </si>
  <si>
    <t>DATA SINAPI</t>
  </si>
  <si>
    <t>COTAÇÃO</t>
  </si>
  <si>
    <t>DATA TCPO:</t>
  </si>
  <si>
    <t>ÍTEM</t>
  </si>
  <si>
    <t>UNID.</t>
  </si>
  <si>
    <t>coeficiente</t>
  </si>
  <si>
    <t>custo insumo</t>
  </si>
  <si>
    <t>QUANTIDADE</t>
  </si>
  <si>
    <t>PREÇO UNITÁRIO</t>
  </si>
  <si>
    <t>PREÇO TOTAL</t>
  </si>
  <si>
    <t>BDI (R$)</t>
  </si>
  <si>
    <t>TOTAL COM BDI
(R$)</t>
  </si>
  <si>
    <t>MATERIAL
(R$)</t>
  </si>
  <si>
    <t>MÃO DE OBRA
(R$)</t>
  </si>
  <si>
    <t>TOTAL
(R$)</t>
  </si>
  <si>
    <t>LIMPEZA DE SUPERFICIES, PREPARO DE SUPERFICIE, EMULSÕES, ANDAIMES E PROTETOR DE PAREDE</t>
  </si>
  <si>
    <t>TRT</t>
  </si>
  <si>
    <t>97063</t>
  </si>
  <si>
    <t>PINTURAS</t>
  </si>
  <si>
    <t>PINTURA EM PISO</t>
  </si>
  <si>
    <t>UM</t>
  </si>
  <si>
    <t>TINTA ACRILICA PREMIUM PARA PISO</t>
  </si>
  <si>
    <t>PINTURAS E TEXTURAS EXTERNAS - PAREDES E MUROS</t>
  </si>
  <si>
    <t>ADAPTADO
95626</t>
  </si>
  <si>
    <t>24.103.000165.SER</t>
  </si>
  <si>
    <t>SERVENTE</t>
  </si>
  <si>
    <t>PINTOR</t>
  </si>
  <si>
    <t>SELADOR</t>
  </si>
  <si>
    <t>24.103.000160.SER</t>
  </si>
  <si>
    <t>PINTURA EM PAREDES E FORROS INTERNOS</t>
  </si>
  <si>
    <t>PINTURAS EM MADEIRA</t>
  </si>
  <si>
    <t>102193</t>
  </si>
  <si>
    <t>24.101.000060.SER</t>
  </si>
  <si>
    <t>102215</t>
  </si>
  <si>
    <t>PINTURAS EM ELEMENTOS METÁLICOS</t>
  </si>
  <si>
    <t>100717
(ADAPTADA)</t>
  </si>
  <si>
    <t>100741</t>
  </si>
  <si>
    <r>
      <rPr>
        <sz val="8"/>
        <rFont val="Arial"/>
        <family val="2"/>
        <charset val="1"/>
      </rPr>
      <t>PINTURA COM TINTA ALQUÍDICA DE ACABAMENTO (ESMALTE SINTÉTICO ACETINADO)</t>
    </r>
    <r>
      <rPr>
        <b/>
        <sz val="8"/>
        <color theme="1"/>
        <rFont val="Arial"/>
        <family val="2"/>
        <charset val="1"/>
      </rPr>
      <t xml:space="preserve"> PULVERIZADA SOBRE SUPERFÍCIES METÁLICAS</t>
    </r>
    <r>
      <rPr>
        <sz val="8"/>
        <color theme="1"/>
        <rFont val="Arial"/>
        <family val="2"/>
        <charset val="1"/>
      </rPr>
      <t xml:space="preserve"> EXECUTADO EM OBRA (POR DEMÃO). AF_01/2020_P</t>
    </r>
  </si>
  <si>
    <t>100742</t>
  </si>
  <si>
    <r>
      <rPr>
        <sz val="8"/>
        <rFont val="Arial"/>
        <family val="2"/>
        <charset val="1"/>
      </rPr>
      <t xml:space="preserve">PINTURA COM TINTA ALQUÍDICA DE ACABAMENTO (ESMALTE SINTÉTICO ACETINADO) </t>
    </r>
    <r>
      <rPr>
        <b/>
        <sz val="8"/>
        <color theme="1"/>
        <rFont val="Arial"/>
        <family val="2"/>
        <charset val="1"/>
      </rPr>
      <t>APLICADA A ROLO OU PINCEL SOBRE SUPERFÍCIES METÁLICAS</t>
    </r>
    <r>
      <rPr>
        <sz val="8"/>
        <color theme="1"/>
        <rFont val="Arial"/>
        <family val="2"/>
        <charset val="1"/>
      </rPr>
      <t xml:space="preserve"> EXECUTADO EM OBRA (POR DEMÃO). AF_01/2020</t>
    </r>
  </si>
  <si>
    <t>VEDAÇÕES E TRATAMENTOS</t>
  </si>
  <si>
    <t>VEDAÇÕES ENTRE PEITORIS DA PLATIBANDA</t>
  </si>
  <si>
    <t>98575
(ADAPTADA)</t>
  </si>
  <si>
    <t xml:space="preserve">SELANTE ELASTICO MONOCOMPONENTE A BASE DE POLIURETANO (PU) PARA JUNTAS DIVERSAS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</si>
  <si>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TRATAMENTO DE TRINCAS</t>
  </si>
  <si>
    <t>06.103.000465.SER</t>
  </si>
  <si>
    <t>PEDREIRO</t>
  </si>
  <si>
    <t>h</t>
  </si>
  <si>
    <t>LIMPEZA GERAL</t>
  </si>
  <si>
    <t xml:space="preserve">99803
</t>
  </si>
  <si>
    <t>MATERIAL</t>
  </si>
  <si>
    <t>MÃO-DE-OBRA</t>
  </si>
  <si>
    <t>BDI</t>
  </si>
  <si>
    <t>TOTAL
COM BDI</t>
  </si>
  <si>
    <t>Risco/seguros</t>
  </si>
  <si>
    <t>Administração central</t>
  </si>
  <si>
    <t>Despesas financeiras</t>
  </si>
  <si>
    <t>Lucro</t>
  </si>
  <si>
    <t>TRIBUTOS</t>
  </si>
  <si>
    <t>COFINS</t>
  </si>
  <si>
    <t>Previdência</t>
  </si>
  <si>
    <t>PIS</t>
  </si>
  <si>
    <t>ISS</t>
  </si>
  <si>
    <t>X =  somatória de Risco/Seguros e da Administração Central</t>
  </si>
  <si>
    <t>Y = Despesas Financeiras</t>
  </si>
  <si>
    <t>Z = Lucro</t>
  </si>
  <si>
    <t>I  = somatória dos tributos</t>
  </si>
  <si>
    <t>BDI = ((1 + X) (1 + Y) (1 + Z) / (1 - I)) - 1</t>
  </si>
  <si>
    <t>MÃO DE OBRA</t>
  </si>
  <si>
    <t>5,0% SOBRE O VALOR DE MÃO DE OBRA</t>
  </si>
  <si>
    <t>ITEM</t>
  </si>
  <si>
    <t>PRODUTO</t>
  </si>
  <si>
    <t>Fornecedor 1</t>
  </si>
  <si>
    <t>Valor</t>
  </si>
  <si>
    <t>Fornecedor 2</t>
  </si>
  <si>
    <t>Fornecedor 3</t>
  </si>
  <si>
    <t>Média</t>
  </si>
  <si>
    <t xml:space="preserve">Mediana </t>
  </si>
  <si>
    <t>Valor adotado
menor valor entre a média e a mediana</t>
  </si>
  <si>
    <t>Convertedor de Ferrugem</t>
  </si>
  <si>
    <t>CASA DO SOLDADOR</t>
  </si>
  <si>
    <t>LEROY MERLIN</t>
  </si>
  <si>
    <t>FERRAMENTAS KENNEDY</t>
  </si>
  <si>
    <t>ISS: 5% SOBRE O VALOR DA MÃO DE OBRA, RESULTA EM 3,48% SOBRE O VALOR TOTAL</t>
  </si>
  <si>
    <t xml:space="preserve">MAPA DE COTAÇÕES </t>
  </si>
  <si>
    <t>Cálculo do BDI - LOTE 04 - REGIONAL LONDRINA</t>
  </si>
  <si>
    <t>APLICAÇÃO DE LONA PLÁSTICA - PROTEÇÃO DO LOCAL</t>
  </si>
  <si>
    <t>IMPERMEABILIZAÇÃO DE SUPERFÍCIE COM RESINA ACRÍLICA BASE SOLVENTE, 02 DEMÃOS. AF_09/2023</t>
  </si>
  <si>
    <t>APLICAÇÃO DE SELANTE PU - JANELAS, RODAPÉS, FRESTAS E JUNTAS DE DILATAÇÃO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</si>
</sst>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_(&quot;R$ &quot;* #,##0.00_);_(&quot;R$ &quot;* \(#,##0.00\);_(&quot;R$ &quot;* \-??_);_(@_)"/>
    <numFmt numFmtId="165" formatCode="_-&quot;R$ &quot;* #,##0.00_-;&quot;-R$ &quot;* #,##0.00_-;_-&quot;R$ &quot;* \-??_-;_-@_-"/>
    <numFmt numFmtId="166" formatCode="&quot; R$ &quot;* #,##0.00\ ;&quot; R$ &quot;* \(#,##0.00\);&quot; R$ &quot;* \-#\ ;@\ "/>
    <numFmt numFmtId="167" formatCode="mm/yy"/>
    <numFmt numFmtId="168" formatCode="_(* #,##0.00_);_(* \(#,##0.00\);_(* \-??_);_(@_)"/>
    <numFmt numFmtId="169" formatCode="#,##0.0000"/>
    <numFmt numFmtId="170" formatCode="#,##0.00000"/>
    <numFmt numFmtId="171" formatCode="#,##0.000"/>
    <numFmt numFmtId="172" formatCode="&quot;R$ &quot;#,##0.00;&quot;-R$ &quot;#,##0.00"/>
  </numFmts>
  <fonts count="43" x14ac:knownFonts="1">
    <font>
      <sz val="11"/>
      <color rgb="FF000000"/>
      <name val="Calibri"/>
      <family val="2"/>
      <charset val="1"/>
    </font>
    <font>
      <sz val="11"/>
      <name val="Calibri"/>
      <family val="2"/>
      <charset val="1"/>
    </font>
    <font>
      <sz val="11"/>
      <color theme="1"/>
      <name val="Calibri"/>
      <family val="2"/>
      <charset val="1"/>
    </font>
    <font>
      <sz val="11"/>
      <color theme="0"/>
      <name val="Calibri"/>
      <family val="2"/>
      <charset val="1"/>
    </font>
    <font>
      <b/>
      <sz val="11"/>
      <name val="Calibri"/>
      <family val="2"/>
      <charset val="1"/>
    </font>
    <font>
      <sz val="11"/>
      <color rgb="FF333399"/>
      <name val="Calibri"/>
      <family val="2"/>
      <charset val="1"/>
    </font>
    <font>
      <i/>
      <sz val="11"/>
      <name val="Calibri"/>
      <family val="2"/>
      <charset val="1"/>
    </font>
    <font>
      <b/>
      <sz val="15"/>
      <color rgb="FF003366"/>
      <name val="Calibri"/>
      <family val="2"/>
      <charset val="1"/>
    </font>
    <font>
      <b/>
      <sz val="13"/>
      <color rgb="FF003366"/>
      <name val="Calibri"/>
      <family val="2"/>
      <charset val="1"/>
    </font>
    <font>
      <b/>
      <sz val="11"/>
      <color rgb="FF003366"/>
      <name val="Calibri"/>
      <family val="2"/>
      <charset val="1"/>
    </font>
    <font>
      <sz val="11"/>
      <color rgb="FF993300"/>
      <name val="Calibri"/>
      <family val="2"/>
      <charset val="1"/>
    </font>
    <font>
      <sz val="10"/>
      <color rgb="FF000000"/>
      <name val="Calibri"/>
      <family val="2"/>
      <charset val="1"/>
    </font>
    <font>
      <sz val="10"/>
      <name val="Arial"/>
      <family val="2"/>
      <charset val="1"/>
    </font>
    <font>
      <b/>
      <sz val="14"/>
      <color rgb="FF000000"/>
      <name val="Calibri"/>
      <family val="2"/>
      <charset val="1"/>
    </font>
    <font>
      <b/>
      <sz val="12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sz val="8"/>
      <color rgb="FF000000"/>
      <name val="Calibri"/>
      <family val="2"/>
      <charset val="1"/>
    </font>
    <font>
      <sz val="12"/>
      <color rgb="FF000000"/>
      <name val="Calibri"/>
      <family val="2"/>
      <charset val="1"/>
    </font>
    <font>
      <sz val="8"/>
      <color rgb="FF000000"/>
      <name val="Arial"/>
      <family val="2"/>
      <charset val="1"/>
    </font>
    <font>
      <b/>
      <sz val="14"/>
      <color rgb="FF000000"/>
      <name val="Arial"/>
      <family val="2"/>
      <charset val="1"/>
    </font>
    <font>
      <sz val="11"/>
      <color rgb="FF000000"/>
      <name val="Arial"/>
      <family val="2"/>
      <charset val="1"/>
    </font>
    <font>
      <b/>
      <sz val="9"/>
      <color rgb="FF000000"/>
      <name val="Arial"/>
      <family val="2"/>
      <charset val="1"/>
    </font>
    <font>
      <sz val="9"/>
      <color rgb="FF000000"/>
      <name val="Arial"/>
      <family val="2"/>
      <charset val="1"/>
    </font>
    <font>
      <b/>
      <sz val="8"/>
      <color rgb="FF000000"/>
      <name val="Arial"/>
      <family val="2"/>
      <charset val="1"/>
    </font>
    <font>
      <sz val="9"/>
      <color rgb="FF000000"/>
      <name val="Calibri"/>
      <family val="2"/>
      <charset val="1"/>
    </font>
    <font>
      <sz val="12"/>
      <color rgb="FF000000"/>
      <name val="Arial"/>
      <family val="2"/>
      <charset val="1"/>
    </font>
    <font>
      <b/>
      <sz val="9"/>
      <name val="Arial"/>
      <family val="2"/>
      <charset val="1"/>
    </font>
    <font>
      <sz val="8"/>
      <name val="Arial"/>
      <family val="2"/>
      <charset val="1"/>
    </font>
    <font>
      <b/>
      <sz val="8"/>
      <name val="Arial"/>
      <family val="2"/>
      <charset val="1"/>
    </font>
    <font>
      <b/>
      <sz val="11"/>
      <color rgb="FF000000"/>
      <name val="Arial"/>
      <family val="2"/>
      <charset val="1"/>
    </font>
    <font>
      <b/>
      <sz val="12"/>
      <name val="Arial"/>
      <family val="2"/>
      <charset val="1"/>
    </font>
    <font>
      <b/>
      <sz val="12"/>
      <color rgb="FF000000"/>
      <name val="Arial"/>
      <family val="2"/>
      <charset val="1"/>
    </font>
    <font>
      <sz val="8"/>
      <name val="Verdana"/>
      <family val="2"/>
      <charset val="1"/>
    </font>
    <font>
      <sz val="8"/>
      <color rgb="FF000000"/>
      <name val="Verdana"/>
      <family val="2"/>
      <charset val="1"/>
    </font>
    <font>
      <b/>
      <sz val="10"/>
      <name val="Arial"/>
      <family val="2"/>
      <charset val="1"/>
    </font>
    <font>
      <b/>
      <i/>
      <sz val="8"/>
      <name val="Comic Sans MS"/>
      <family val="4"/>
      <charset val="1"/>
    </font>
    <font>
      <b/>
      <sz val="8"/>
      <color theme="1"/>
      <name val="Arial"/>
      <family val="2"/>
      <charset val="1"/>
    </font>
    <font>
      <sz val="8"/>
      <color theme="1"/>
      <name val="Arial"/>
      <family val="2"/>
      <charset val="1"/>
    </font>
    <font>
      <sz val="15"/>
      <name val="Verdana"/>
      <family val="2"/>
      <charset val="1"/>
    </font>
    <font>
      <sz val="11"/>
      <name val="Arial"/>
      <family val="2"/>
      <charset val="1"/>
    </font>
    <font>
      <b/>
      <sz val="11"/>
      <name val="Arial"/>
      <family val="2"/>
      <charset val="1"/>
    </font>
    <font>
      <b/>
      <sz val="14"/>
      <color theme="1"/>
      <name val="Calibri"/>
      <family val="2"/>
      <charset val="1"/>
    </font>
    <font>
      <sz val="11"/>
      <color rgb="FF000000"/>
      <name val="Calibri"/>
      <family val="2"/>
      <charset val="1"/>
    </font>
  </fonts>
  <fills count="2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8" tint="0.79989013336588644"/>
        <bgColor rgb="FFFFFFCC"/>
      </patternFill>
    </fill>
    <fill>
      <patternFill patternType="solid">
        <fgColor theme="9" tint="0.79989013336588644"/>
        <bgColor rgb="FFFFCC99"/>
      </patternFill>
    </fill>
    <fill>
      <patternFill patternType="solid">
        <fgColor theme="4" tint="0.59987182226020086"/>
        <bgColor rgb="FF78CCFD"/>
      </patternFill>
    </fill>
    <fill>
      <patternFill patternType="solid">
        <fgColor theme="5" tint="0.59987182226020086"/>
        <bgColor rgb="FF33CCCC"/>
      </patternFill>
    </fill>
    <fill>
      <patternFill patternType="solid">
        <fgColor theme="7" tint="0.59987182226020086"/>
        <bgColor rgb="FFF19F9E"/>
      </patternFill>
    </fill>
    <fill>
      <patternFill patternType="solid">
        <fgColor theme="8" tint="0.59987182226020086"/>
        <bgColor rgb="FFFFCC99"/>
      </patternFill>
    </fill>
    <fill>
      <patternFill patternType="solid">
        <fgColor theme="9" tint="0.59987182226020086"/>
        <bgColor rgb="FFFFCC99"/>
      </patternFill>
    </fill>
    <fill>
      <patternFill patternType="solid">
        <fgColor rgb="FF333399"/>
        <bgColor rgb="FF003366"/>
      </patternFill>
    </fill>
    <fill>
      <patternFill patternType="solid">
        <fgColor rgb="FF339966"/>
        <bgColor rgb="FF008080"/>
      </patternFill>
    </fill>
    <fill>
      <patternFill patternType="solid">
        <fgColor rgb="FFFFFFCC"/>
        <bgColor rgb="FFFFF1C1"/>
      </patternFill>
    </fill>
    <fill>
      <patternFill patternType="solid">
        <fgColor rgb="FFFFCC99"/>
        <bgColor rgb="FFF8CFCE"/>
      </patternFill>
    </fill>
    <fill>
      <patternFill patternType="solid">
        <fgColor rgb="FFC0C0C0"/>
        <bgColor rgb="FFBFBFBF"/>
      </patternFill>
    </fill>
    <fill>
      <patternFill patternType="solid">
        <fgColor theme="0" tint="-0.14999847407452621"/>
        <bgColor rgb="FFF8CFCE"/>
      </patternFill>
    </fill>
    <fill>
      <patternFill patternType="solid">
        <fgColor rgb="FFFFCC00"/>
        <bgColor rgb="FFFFC000"/>
      </patternFill>
    </fill>
    <fill>
      <patternFill patternType="solid">
        <fgColor theme="0" tint="-0.249977111117893"/>
        <bgColor rgb="FFC0C0C0"/>
      </patternFill>
    </fill>
    <fill>
      <patternFill patternType="solid">
        <fgColor theme="0" tint="-0.34998626667073579"/>
        <bgColor rgb="FFB2B2B2"/>
      </patternFill>
    </fill>
    <fill>
      <patternFill patternType="solid">
        <fgColor rgb="FF00FF00"/>
        <bgColor rgb="FF33CCCC"/>
      </patternFill>
    </fill>
    <fill>
      <patternFill patternType="solid">
        <fgColor rgb="FFFFC000"/>
        <bgColor rgb="FFFFCC00"/>
      </patternFill>
    </fill>
    <fill>
      <patternFill patternType="solid">
        <fgColor theme="3" tint="0.59987182226020086"/>
        <bgColor rgb="FFA6A6A6"/>
      </patternFill>
    </fill>
    <fill>
      <patternFill patternType="solid">
        <fgColor theme="7" tint="0.79989013336588644"/>
        <bgColor rgb="FFF8CFCE"/>
      </patternFill>
    </fill>
  </fills>
  <borders count="4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/>
      <right/>
      <top/>
      <bottom style="double">
        <color auto="1"/>
      </bottom>
      <diagonal/>
    </border>
    <border>
      <left/>
      <right/>
      <top/>
      <bottom style="thick">
        <color rgb="FF333399"/>
      </bottom>
      <diagonal/>
    </border>
    <border>
      <left/>
      <right/>
      <top/>
      <bottom style="thick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/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</borders>
  <cellStyleXfs count="2097">
    <xf numFmtId="0" fontId="0" fillId="0" borderId="0"/>
    <xf numFmtId="168" fontId="42" fillId="0" borderId="0"/>
    <xf numFmtId="9" fontId="42" fillId="0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2" fillId="2" borderId="0"/>
    <xf numFmtId="0" fontId="2" fillId="2" borderId="0"/>
    <xf numFmtId="0" fontId="2" fillId="2" borderId="0"/>
    <xf numFmtId="0" fontId="2" fillId="2" borderId="0"/>
    <xf numFmtId="0" fontId="1" fillId="2" borderId="0"/>
    <xf numFmtId="0" fontId="2" fillId="2" borderId="0"/>
    <xf numFmtId="0" fontId="2" fillId="2" borderId="0"/>
    <xf numFmtId="0" fontId="2" fillId="2" borderId="0"/>
    <xf numFmtId="0" fontId="2" fillId="2" borderId="0"/>
    <xf numFmtId="0" fontId="2" fillId="2" borderId="0"/>
    <xf numFmtId="0" fontId="2" fillId="2" borderId="0"/>
    <xf numFmtId="0" fontId="2" fillId="2" borderId="0"/>
    <xf numFmtId="0" fontId="2" fillId="2" borderId="0"/>
    <xf numFmtId="0" fontId="2" fillId="2" borderId="0"/>
    <xf numFmtId="0" fontId="2" fillId="2" borderId="0"/>
    <xf numFmtId="0" fontId="2" fillId="2" borderId="0"/>
    <xf numFmtId="0" fontId="2" fillId="2" borderId="0"/>
    <xf numFmtId="0" fontId="1" fillId="2" borderId="0"/>
    <xf numFmtId="0" fontId="1" fillId="2" borderId="0"/>
    <xf numFmtId="0" fontId="2" fillId="2" borderId="0"/>
    <xf numFmtId="0" fontId="2" fillId="2" borderId="0"/>
    <xf numFmtId="0" fontId="2" fillId="2" borderId="0"/>
    <xf numFmtId="0" fontId="2" fillId="2" borderId="0"/>
    <xf numFmtId="0" fontId="1" fillId="2" borderId="0"/>
    <xf numFmtId="0" fontId="2" fillId="2" borderId="0"/>
    <xf numFmtId="0" fontId="2" fillId="2" borderId="0"/>
    <xf numFmtId="0" fontId="2" fillId="2" borderId="0"/>
    <xf numFmtId="0" fontId="2" fillId="2" borderId="0"/>
    <xf numFmtId="0" fontId="2" fillId="2" borderId="0"/>
    <xf numFmtId="0" fontId="2" fillId="2" borderId="0"/>
    <xf numFmtId="0" fontId="2" fillId="2" borderId="0"/>
    <xf numFmtId="0" fontId="2" fillId="2" borderId="0"/>
    <xf numFmtId="0" fontId="2" fillId="2" borderId="0"/>
    <xf numFmtId="0" fontId="2" fillId="2" borderId="0"/>
    <xf numFmtId="0" fontId="2" fillId="2" borderId="0"/>
    <xf numFmtId="0" fontId="2" fillId="2" borderId="0"/>
    <xf numFmtId="0" fontId="1" fillId="2" borderId="0"/>
    <xf numFmtId="0" fontId="1" fillId="2" borderId="0"/>
    <xf numFmtId="0" fontId="2" fillId="2" borderId="0"/>
    <xf numFmtId="0" fontId="2" fillId="2" borderId="0"/>
    <xf numFmtId="0" fontId="2" fillId="2" borderId="0"/>
    <xf numFmtId="0" fontId="2" fillId="2" borderId="0"/>
    <xf numFmtId="0" fontId="1" fillId="2" borderId="0"/>
    <xf numFmtId="0" fontId="2" fillId="2" borderId="0"/>
    <xf numFmtId="0" fontId="2" fillId="2" borderId="0"/>
    <xf numFmtId="0" fontId="2" fillId="2" borderId="0"/>
    <xf numFmtId="0" fontId="2" fillId="2" borderId="0"/>
    <xf numFmtId="0" fontId="2" fillId="2" borderId="0"/>
    <xf numFmtId="0" fontId="2" fillId="2" borderId="0"/>
    <xf numFmtId="0" fontId="2" fillId="2" borderId="0"/>
    <xf numFmtId="0" fontId="2" fillId="2" borderId="0"/>
    <xf numFmtId="0" fontId="2" fillId="2" borderId="0"/>
    <xf numFmtId="0" fontId="2" fillId="2" borderId="0"/>
    <xf numFmtId="0" fontId="2" fillId="2" borderId="0"/>
    <xf numFmtId="0" fontId="2" fillId="2" borderId="0"/>
    <xf numFmtId="0" fontId="1" fillId="2" borderId="0"/>
    <xf numFmtId="0" fontId="1" fillId="2" borderId="0"/>
    <xf numFmtId="0" fontId="2" fillId="2" borderId="0"/>
    <xf numFmtId="0" fontId="2" fillId="2" borderId="0"/>
    <xf numFmtId="0" fontId="2" fillId="2" borderId="0"/>
    <xf numFmtId="0" fontId="2" fillId="2" borderId="0"/>
    <xf numFmtId="0" fontId="1" fillId="2" borderId="0"/>
    <xf numFmtId="0" fontId="2" fillId="2" borderId="0"/>
    <xf numFmtId="0" fontId="2" fillId="2" borderId="0"/>
    <xf numFmtId="0" fontId="2" fillId="2" borderId="0"/>
    <xf numFmtId="0" fontId="2" fillId="2" borderId="0"/>
    <xf numFmtId="0" fontId="2" fillId="2" borderId="0"/>
    <xf numFmtId="0" fontId="2" fillId="2" borderId="0"/>
    <xf numFmtId="0" fontId="2" fillId="2" borderId="0"/>
    <xf numFmtId="0" fontId="2" fillId="2" borderId="0"/>
    <xf numFmtId="0" fontId="2" fillId="2" borderId="0"/>
    <xf numFmtId="0" fontId="2" fillId="2" borderId="0"/>
    <xf numFmtId="0" fontId="2" fillId="2" borderId="0"/>
    <xf numFmtId="0" fontId="2" fillId="2" borderId="0"/>
    <xf numFmtId="0" fontId="1" fillId="2" borderId="0"/>
    <xf numFmtId="0" fontId="1" fillId="2" borderId="0"/>
    <xf numFmtId="0" fontId="1" fillId="2" borderId="0"/>
    <xf numFmtId="0" fontId="2" fillId="3" borderId="0"/>
    <xf numFmtId="0" fontId="2" fillId="3" borderId="0"/>
    <xf numFmtId="0" fontId="2" fillId="3" borderId="0"/>
    <xf numFmtId="0" fontId="2" fillId="3" borderId="0"/>
    <xf numFmtId="0" fontId="2" fillId="3" borderId="0"/>
    <xf numFmtId="0" fontId="2" fillId="3" borderId="0"/>
    <xf numFmtId="0" fontId="2" fillId="3" borderId="0"/>
    <xf numFmtId="0" fontId="2" fillId="3" borderId="0"/>
    <xf numFmtId="0" fontId="2" fillId="3" borderId="0"/>
    <xf numFmtId="0" fontId="2" fillId="3" borderId="0"/>
    <xf numFmtId="0" fontId="2" fillId="3" borderId="0"/>
    <xf numFmtId="0" fontId="1" fillId="2" borderId="0"/>
    <xf numFmtId="0" fontId="1" fillId="2" borderId="0"/>
    <xf numFmtId="0" fontId="1" fillId="2" borderId="0"/>
    <xf numFmtId="0" fontId="2" fillId="4" borderId="0"/>
    <xf numFmtId="0" fontId="2" fillId="4" borderId="0"/>
    <xf numFmtId="0" fontId="2" fillId="4" borderId="0"/>
    <xf numFmtId="0" fontId="2" fillId="4" borderId="0"/>
    <xf numFmtId="0" fontId="2" fillId="4" borderId="0"/>
    <xf numFmtId="0" fontId="2" fillId="4" borderId="0"/>
    <xf numFmtId="0" fontId="2" fillId="4" borderId="0"/>
    <xf numFmtId="0" fontId="2" fillId="4" borderId="0"/>
    <xf numFmtId="0" fontId="2" fillId="4" borderId="0"/>
    <xf numFmtId="0" fontId="2" fillId="4" borderId="0"/>
    <xf numFmtId="0" fontId="2" fillId="4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2" fillId="5" borderId="0"/>
    <xf numFmtId="0" fontId="2" fillId="5" borderId="0"/>
    <xf numFmtId="0" fontId="2" fillId="5" borderId="0"/>
    <xf numFmtId="0" fontId="2" fillId="5" borderId="0"/>
    <xf numFmtId="0" fontId="2" fillId="5" borderId="0"/>
    <xf numFmtId="0" fontId="2" fillId="5" borderId="0"/>
    <xf numFmtId="0" fontId="2" fillId="5" borderId="0"/>
    <xf numFmtId="0" fontId="2" fillId="5" borderId="0"/>
    <xf numFmtId="0" fontId="2" fillId="5" borderId="0"/>
    <xf numFmtId="0" fontId="2" fillId="5" borderId="0"/>
    <xf numFmtId="0" fontId="2" fillId="5" borderId="0"/>
    <xf numFmtId="0" fontId="1" fillId="2" borderId="0"/>
    <xf numFmtId="0" fontId="1" fillId="2" borderId="0"/>
    <xf numFmtId="0" fontId="1" fillId="2" borderId="0"/>
    <xf numFmtId="0" fontId="2" fillId="6" borderId="0"/>
    <xf numFmtId="0" fontId="2" fillId="6" borderId="0"/>
    <xf numFmtId="0" fontId="2" fillId="6" borderId="0"/>
    <xf numFmtId="0" fontId="2" fillId="6" borderId="0"/>
    <xf numFmtId="0" fontId="2" fillId="6" borderId="0"/>
    <xf numFmtId="0" fontId="2" fillId="6" borderId="0"/>
    <xf numFmtId="0" fontId="2" fillId="6" borderId="0"/>
    <xf numFmtId="0" fontId="2" fillId="6" borderId="0"/>
    <xf numFmtId="0" fontId="2" fillId="6" borderId="0"/>
    <xf numFmtId="0" fontId="2" fillId="6" borderId="0"/>
    <xf numFmtId="0" fontId="2" fillId="6" borderId="0"/>
    <xf numFmtId="0" fontId="1" fillId="2" borderId="0"/>
    <xf numFmtId="0" fontId="1" fillId="2" borderId="0"/>
    <xf numFmtId="0" fontId="2" fillId="2" borderId="0"/>
    <xf numFmtId="0" fontId="2" fillId="2" borderId="0"/>
    <xf numFmtId="0" fontId="2" fillId="2" borderId="0"/>
    <xf numFmtId="0" fontId="2" fillId="2" borderId="0"/>
    <xf numFmtId="0" fontId="1" fillId="2" borderId="0"/>
    <xf numFmtId="0" fontId="2" fillId="2" borderId="0"/>
    <xf numFmtId="0" fontId="2" fillId="2" borderId="0"/>
    <xf numFmtId="0" fontId="2" fillId="2" borderId="0"/>
    <xf numFmtId="0" fontId="2" fillId="2" borderId="0"/>
    <xf numFmtId="0" fontId="2" fillId="2" borderId="0"/>
    <xf numFmtId="0" fontId="2" fillId="2" borderId="0"/>
    <xf numFmtId="0" fontId="2" fillId="2" borderId="0"/>
    <xf numFmtId="0" fontId="2" fillId="2" borderId="0"/>
    <xf numFmtId="0" fontId="2" fillId="2" borderId="0"/>
    <xf numFmtId="0" fontId="2" fillId="2" borderId="0"/>
    <xf numFmtId="0" fontId="2" fillId="2" borderId="0"/>
    <xf numFmtId="0" fontId="2" fillId="2" borderId="0"/>
    <xf numFmtId="0" fontId="1" fillId="2" borderId="0"/>
    <xf numFmtId="0" fontId="1" fillId="2" borderId="0"/>
    <xf numFmtId="0" fontId="1" fillId="2" borderId="0"/>
    <xf numFmtId="0" fontId="2" fillId="7" borderId="0"/>
    <xf numFmtId="0" fontId="2" fillId="7" borderId="0"/>
    <xf numFmtId="0" fontId="2" fillId="7" borderId="0"/>
    <xf numFmtId="0" fontId="2" fillId="7" borderId="0"/>
    <xf numFmtId="0" fontId="2" fillId="7" borderId="0"/>
    <xf numFmtId="0" fontId="2" fillId="7" borderId="0"/>
    <xf numFmtId="0" fontId="2" fillId="7" borderId="0"/>
    <xf numFmtId="0" fontId="2" fillId="7" borderId="0"/>
    <xf numFmtId="0" fontId="2" fillId="7" borderId="0"/>
    <xf numFmtId="0" fontId="2" fillId="7" borderId="0"/>
    <xf numFmtId="0" fontId="2" fillId="7" borderId="0"/>
    <xf numFmtId="0" fontId="1" fillId="2" borderId="0"/>
    <xf numFmtId="0" fontId="1" fillId="2" borderId="0"/>
    <xf numFmtId="0" fontId="1" fillId="2" borderId="0"/>
    <xf numFmtId="0" fontId="2" fillId="8" borderId="0"/>
    <xf numFmtId="0" fontId="2" fillId="8" borderId="0"/>
    <xf numFmtId="0" fontId="2" fillId="8" borderId="0"/>
    <xf numFmtId="0" fontId="2" fillId="8" borderId="0"/>
    <xf numFmtId="0" fontId="2" fillId="8" borderId="0"/>
    <xf numFmtId="0" fontId="2" fillId="8" borderId="0"/>
    <xf numFmtId="0" fontId="2" fillId="8" borderId="0"/>
    <xf numFmtId="0" fontId="2" fillId="8" borderId="0"/>
    <xf numFmtId="0" fontId="2" fillId="8" borderId="0"/>
    <xf numFmtId="0" fontId="2" fillId="8" borderId="0"/>
    <xf numFmtId="0" fontId="2" fillId="8" borderId="0"/>
    <xf numFmtId="0" fontId="1" fillId="2" borderId="0"/>
    <xf numFmtId="0" fontId="1" fillId="2" borderId="0"/>
    <xf numFmtId="0" fontId="1" fillId="2" borderId="0"/>
    <xf numFmtId="0" fontId="2" fillId="9" borderId="0"/>
    <xf numFmtId="0" fontId="2" fillId="9" borderId="0"/>
    <xf numFmtId="0" fontId="2" fillId="9" borderId="0"/>
    <xf numFmtId="0" fontId="2" fillId="9" borderId="0"/>
    <xf numFmtId="0" fontId="2" fillId="9" borderId="0"/>
    <xf numFmtId="0" fontId="2" fillId="9" borderId="0"/>
    <xf numFmtId="0" fontId="2" fillId="9" borderId="0"/>
    <xf numFmtId="0" fontId="2" fillId="9" borderId="0"/>
    <xf numFmtId="0" fontId="2" fillId="9" borderId="0"/>
    <xf numFmtId="0" fontId="2" fillId="9" borderId="0"/>
    <xf numFmtId="0" fontId="2" fillId="9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3" fillId="2" borderId="0"/>
    <xf numFmtId="0" fontId="1" fillId="2" borderId="0"/>
    <xf numFmtId="0" fontId="3" fillId="2" borderId="0"/>
    <xf numFmtId="0" fontId="1" fillId="2" borderId="0"/>
    <xf numFmtId="0" fontId="1" fillId="2" borderId="0"/>
    <xf numFmtId="0" fontId="3" fillId="2" borderId="0"/>
    <xf numFmtId="0" fontId="1" fillId="2" borderId="0"/>
    <xf numFmtId="0" fontId="3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3" fillId="2" borderId="0"/>
    <xf numFmtId="0" fontId="1" fillId="2" borderId="0"/>
    <xf numFmtId="0" fontId="3" fillId="2" borderId="0"/>
    <xf numFmtId="0" fontId="1" fillId="10" borderId="0"/>
    <xf numFmtId="0" fontId="1" fillId="10" borderId="0"/>
    <xf numFmtId="0" fontId="1" fillId="2" borderId="0"/>
    <xf numFmtId="0" fontId="1" fillId="2" borderId="0"/>
    <xf numFmtId="0" fontId="1" fillId="11" borderId="0"/>
    <xf numFmtId="0" fontId="1" fillId="11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2"/>
    <xf numFmtId="0" fontId="4" fillId="2" borderId="2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2"/>
    <xf numFmtId="0" fontId="4" fillId="2" borderId="2"/>
    <xf numFmtId="0" fontId="4" fillId="2" borderId="2"/>
    <xf numFmtId="0" fontId="1" fillId="0" borderId="3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6" fillId="0" borderId="0"/>
    <xf numFmtId="0" fontId="1" fillId="2" borderId="0"/>
    <xf numFmtId="0" fontId="1" fillId="2" borderId="0"/>
    <xf numFmtId="0" fontId="7" fillId="0" borderId="4"/>
    <xf numFmtId="0" fontId="8" fillId="0" borderId="5"/>
    <xf numFmtId="0" fontId="9" fillId="0" borderId="6"/>
    <xf numFmtId="0" fontId="9" fillId="0" borderId="0"/>
    <xf numFmtId="0" fontId="1" fillId="2" borderId="0"/>
    <xf numFmtId="0" fontId="1" fillId="2" borderId="0"/>
    <xf numFmtId="0" fontId="1" fillId="2" borderId="0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1" fillId="0" borderId="3"/>
    <xf numFmtId="164" fontId="42" fillId="0" borderId="0"/>
    <xf numFmtId="164" fontId="42" fillId="0" borderId="0"/>
    <xf numFmtId="165" fontId="42" fillId="0" borderId="0"/>
    <xf numFmtId="164" fontId="42" fillId="0" borderId="0"/>
    <xf numFmtId="164" fontId="42" fillId="0" borderId="0"/>
    <xf numFmtId="165" fontId="42" fillId="0" borderId="0"/>
    <xf numFmtId="164" fontId="42" fillId="0" borderId="0"/>
    <xf numFmtId="165" fontId="42" fillId="0" borderId="0"/>
    <xf numFmtId="166" fontId="42" fillId="0" borderId="0"/>
    <xf numFmtId="164" fontId="42" fillId="0" borderId="0"/>
    <xf numFmtId="164" fontId="42" fillId="0" borderId="0"/>
    <xf numFmtId="165" fontId="42" fillId="0" borderId="0"/>
    <xf numFmtId="0" fontId="1" fillId="2" borderId="0"/>
    <xf numFmtId="0" fontId="1" fillId="2" borderId="0"/>
    <xf numFmtId="0" fontId="1" fillId="2" borderId="0"/>
    <xf numFmtId="0" fontId="10" fillId="2" borderId="0"/>
    <xf numFmtId="0" fontId="10" fillId="2" borderId="0"/>
    <xf numFmtId="0" fontId="11" fillId="0" borderId="0"/>
    <xf numFmtId="0" fontId="4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12" fillId="0" borderId="0"/>
    <xf numFmtId="0" fontId="2" fillId="0" borderId="0"/>
    <xf numFmtId="0" fontId="2" fillId="0" borderId="0"/>
    <xf numFmtId="0" fontId="12" fillId="0" borderId="0"/>
    <xf numFmtId="0" fontId="12" fillId="0" borderId="0"/>
    <xf numFmtId="0" fontId="12" fillId="0" borderId="0"/>
    <xf numFmtId="0" fontId="2" fillId="0" borderId="0"/>
    <xf numFmtId="0" fontId="1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1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42" fillId="0" borderId="0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12" borderId="7"/>
    <xf numFmtId="0" fontId="42" fillId="12" borderId="7"/>
    <xf numFmtId="0" fontId="42" fillId="12" borderId="7"/>
    <xf numFmtId="0" fontId="42" fillId="12" borderId="7"/>
    <xf numFmtId="0" fontId="42" fillId="2" borderId="1"/>
    <xf numFmtId="0" fontId="42" fillId="2" borderId="1"/>
    <xf numFmtId="0" fontId="42" fillId="12" borderId="7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</cellStyleXfs>
  <cellXfs count="297">
    <xf numFmtId="0" fontId="0" fillId="0" borderId="0" xfId="0"/>
    <xf numFmtId="0" fontId="0" fillId="0" borderId="0" xfId="1539" applyFont="1" applyAlignment="1" applyProtection="1">
      <alignment horizontal="center" vertical="center"/>
    </xf>
    <xf numFmtId="0" fontId="0" fillId="0" borderId="0" xfId="1539" applyFont="1" applyAlignment="1" applyProtection="1">
      <alignment vertical="center" wrapText="1"/>
    </xf>
    <xf numFmtId="4" fontId="0" fillId="0" borderId="0" xfId="1539" applyNumberFormat="1" applyFont="1" applyAlignment="1" applyProtection="1">
      <alignment horizontal="center" vertical="center"/>
    </xf>
    <xf numFmtId="0" fontId="0" fillId="0" borderId="0" xfId="1539" applyFont="1" applyAlignment="1" applyProtection="1">
      <alignment vertical="center"/>
    </xf>
    <xf numFmtId="0" fontId="14" fillId="0" borderId="0" xfId="1539" applyFont="1" applyAlignment="1" applyProtection="1">
      <alignment horizontal="center" vertical="center"/>
    </xf>
    <xf numFmtId="0" fontId="15" fillId="0" borderId="0" xfId="1539" applyFont="1" applyAlignment="1" applyProtection="1">
      <alignment horizontal="center" vertical="center"/>
    </xf>
    <xf numFmtId="4" fontId="15" fillId="0" borderId="0" xfId="1539" applyNumberFormat="1" applyFont="1" applyAlignment="1" applyProtection="1">
      <alignment horizontal="right" vertical="center"/>
    </xf>
    <xf numFmtId="4" fontId="15" fillId="0" borderId="0" xfId="1539" applyNumberFormat="1" applyFont="1" applyAlignment="1" applyProtection="1">
      <alignment horizontal="center" vertical="center"/>
    </xf>
    <xf numFmtId="0" fontId="15" fillId="0" borderId="0" xfId="1539" applyFont="1" applyAlignment="1" applyProtection="1">
      <alignment horizontal="left" vertical="center"/>
    </xf>
    <xf numFmtId="0" fontId="15" fillId="0" borderId="0" xfId="1539" applyFont="1" applyAlignment="1" applyProtection="1">
      <alignment vertical="center"/>
    </xf>
    <xf numFmtId="4" fontId="0" fillId="0" borderId="0" xfId="1539" applyNumberFormat="1" applyFont="1" applyAlignment="1" applyProtection="1">
      <alignment horizontal="right" vertical="center"/>
    </xf>
    <xf numFmtId="0" fontId="15" fillId="13" borderId="8" xfId="1539" applyFont="1" applyFill="1" applyBorder="1" applyAlignment="1" applyProtection="1">
      <alignment horizontal="center" vertical="center"/>
    </xf>
    <xf numFmtId="4" fontId="15" fillId="13" borderId="8" xfId="1539" applyNumberFormat="1" applyFont="1" applyFill="1" applyBorder="1" applyAlignment="1" applyProtection="1">
      <alignment horizontal="center" vertical="center"/>
    </xf>
    <xf numFmtId="0" fontId="16" fillId="0" borderId="8" xfId="1539" applyFont="1" applyBorder="1" applyAlignment="1" applyProtection="1">
      <alignment horizontal="center" vertical="center"/>
    </xf>
    <xf numFmtId="0" fontId="16" fillId="0" borderId="8" xfId="1539" applyFont="1" applyBorder="1" applyAlignment="1" applyProtection="1">
      <alignment vertical="center" wrapText="1"/>
    </xf>
    <xf numFmtId="4" fontId="16" fillId="0" borderId="8" xfId="1539" applyNumberFormat="1" applyFont="1" applyBorder="1" applyAlignment="1" applyProtection="1">
      <alignment horizontal="center" vertical="center"/>
    </xf>
    <xf numFmtId="4" fontId="16" fillId="14" borderId="8" xfId="1539" applyNumberFormat="1" applyFont="1" applyFill="1" applyBorder="1" applyAlignment="1" applyProtection="1">
      <alignment horizontal="center" vertical="center"/>
    </xf>
    <xf numFmtId="0" fontId="0" fillId="0" borderId="8" xfId="1539" applyFont="1" applyBorder="1" applyAlignment="1" applyProtection="1">
      <alignment vertical="center"/>
    </xf>
    <xf numFmtId="0" fontId="15" fillId="0" borderId="8" xfId="1539" applyFont="1" applyBorder="1" applyAlignment="1" applyProtection="1">
      <alignment vertical="center"/>
    </xf>
    <xf numFmtId="4" fontId="15" fillId="0" borderId="8" xfId="1539" applyNumberFormat="1" applyFont="1" applyBorder="1" applyAlignment="1" applyProtection="1">
      <alignment vertical="center"/>
    </xf>
    <xf numFmtId="0" fontId="0" fillId="0" borderId="0" xfId="1539" applyFont="1" applyAlignment="1">
      <alignment horizontal="center" vertical="center"/>
    </xf>
    <xf numFmtId="0" fontId="0" fillId="0" borderId="0" xfId="1539" applyFont="1" applyAlignment="1">
      <alignment vertical="center" wrapText="1"/>
    </xf>
    <xf numFmtId="4" fontId="0" fillId="0" borderId="0" xfId="1539" applyNumberFormat="1" applyFont="1" applyAlignment="1">
      <alignment vertical="center"/>
    </xf>
    <xf numFmtId="4" fontId="0" fillId="0" borderId="0" xfId="1539" applyNumberFormat="1" applyFont="1" applyAlignment="1">
      <alignment horizontal="center" vertical="center"/>
    </xf>
    <xf numFmtId="0" fontId="0" fillId="0" borderId="0" xfId="1539" applyFont="1" applyAlignment="1">
      <alignment vertical="center"/>
    </xf>
    <xf numFmtId="4" fontId="14" fillId="0" borderId="0" xfId="1539" applyNumberFormat="1" applyFont="1" applyAlignment="1" applyProtection="1">
      <alignment horizontal="center" vertical="center"/>
    </xf>
    <xf numFmtId="4" fontId="17" fillId="0" borderId="0" xfId="1539" applyNumberFormat="1" applyFont="1" applyAlignment="1" applyProtection="1">
      <alignment horizontal="center" vertical="center"/>
    </xf>
    <xf numFmtId="0" fontId="0" fillId="0" borderId="0" xfId="1539" applyFont="1" applyAlignment="1" applyProtection="1">
      <alignment horizontal="center" vertical="center" wrapText="1"/>
    </xf>
    <xf numFmtId="4" fontId="0" fillId="0" borderId="0" xfId="1539" applyNumberFormat="1" applyFont="1" applyAlignment="1" applyProtection="1">
      <alignment vertical="center" wrapText="1"/>
    </xf>
    <xf numFmtId="4" fontId="0" fillId="0" borderId="0" xfId="1539" applyNumberFormat="1" applyFont="1" applyAlignment="1" applyProtection="1">
      <alignment horizontal="center" vertical="center" wrapText="1"/>
    </xf>
    <xf numFmtId="0" fontId="15" fillId="13" borderId="8" xfId="1539" applyFont="1" applyFill="1" applyBorder="1" applyAlignment="1" applyProtection="1">
      <alignment horizontal="center" vertical="center" wrapText="1"/>
    </xf>
    <xf numFmtId="4" fontId="15" fillId="13" borderId="8" xfId="1539" applyNumberFormat="1" applyFont="1" applyFill="1" applyBorder="1" applyAlignment="1" applyProtection="1">
      <alignment horizontal="center" vertical="center" wrapText="1"/>
    </xf>
    <xf numFmtId="49" fontId="16" fillId="0" borderId="8" xfId="1539" applyNumberFormat="1" applyFont="1" applyBorder="1" applyAlignment="1" applyProtection="1">
      <alignment horizontal="center" vertical="center"/>
    </xf>
    <xf numFmtId="4" fontId="16" fillId="0" borderId="8" xfId="1539" applyNumberFormat="1" applyFont="1" applyBorder="1" applyAlignment="1" applyProtection="1">
      <alignment vertical="center"/>
    </xf>
    <xf numFmtId="0" fontId="0" fillId="0" borderId="8" xfId="1539" applyFont="1" applyBorder="1" applyAlignment="1">
      <alignment horizontal="center" vertical="center"/>
    </xf>
    <xf numFmtId="0" fontId="0" fillId="0" borderId="8" xfId="1539" applyFont="1" applyBorder="1" applyAlignment="1">
      <alignment vertical="center" wrapText="1"/>
    </xf>
    <xf numFmtId="4" fontId="0" fillId="0" borderId="8" xfId="1539" applyNumberFormat="1" applyFont="1" applyBorder="1" applyAlignment="1">
      <alignment vertical="center"/>
    </xf>
    <xf numFmtId="4" fontId="0" fillId="0" borderId="8" xfId="1539" applyNumberFormat="1" applyFont="1" applyBorder="1" applyAlignment="1">
      <alignment horizontal="center" vertical="center"/>
    </xf>
    <xf numFmtId="0" fontId="0" fillId="0" borderId="8" xfId="1539" applyFont="1" applyBorder="1" applyAlignment="1" applyProtection="1">
      <alignment horizontal="center" vertical="center"/>
    </xf>
    <xf numFmtId="4" fontId="0" fillId="0" borderId="8" xfId="1539" applyNumberFormat="1" applyFont="1" applyBorder="1" applyAlignment="1" applyProtection="1">
      <alignment vertical="center"/>
    </xf>
    <xf numFmtId="0" fontId="0" fillId="0" borderId="0" xfId="1539" applyFont="1" applyAlignment="1" applyProtection="1"/>
    <xf numFmtId="0" fontId="0" fillId="0" borderId="0" xfId="1539" applyFont="1" applyAlignment="1" applyProtection="1">
      <alignment horizontal="center"/>
    </xf>
    <xf numFmtId="2" fontId="0" fillId="0" borderId="0" xfId="1539" applyNumberFormat="1" applyFont="1" applyAlignment="1" applyProtection="1">
      <alignment horizontal="center" vertical="center"/>
    </xf>
    <xf numFmtId="0" fontId="0" fillId="2" borderId="0" xfId="1539" applyFont="1" applyFill="1" applyAlignment="1" applyProtection="1"/>
    <xf numFmtId="0" fontId="18" fillId="2" borderId="0" xfId="1539" applyFont="1" applyFill="1" applyAlignment="1" applyProtection="1">
      <alignment horizontal="center"/>
    </xf>
    <xf numFmtId="0" fontId="20" fillId="2" borderId="0" xfId="1539" applyFont="1" applyFill="1" applyAlignment="1" applyProtection="1"/>
    <xf numFmtId="4" fontId="18" fillId="2" borderId="0" xfId="1539" applyNumberFormat="1" applyFont="1" applyFill="1" applyAlignment="1" applyProtection="1">
      <alignment vertical="center"/>
    </xf>
    <xf numFmtId="0" fontId="20" fillId="0" borderId="0" xfId="1539" applyFont="1" applyAlignment="1" applyProtection="1"/>
    <xf numFmtId="0" fontId="21" fillId="15" borderId="10" xfId="1539" applyFont="1" applyFill="1" applyBorder="1" applyAlignment="1" applyProtection="1">
      <alignment horizontal="left"/>
    </xf>
    <xf numFmtId="0" fontId="22" fillId="15" borderId="0" xfId="1539" applyFont="1" applyFill="1" applyBorder="1" applyAlignment="1" applyProtection="1">
      <alignment horizontal="left"/>
    </xf>
    <xf numFmtId="0" fontId="21" fillId="15" borderId="0" xfId="1539" applyFont="1" applyFill="1" applyBorder="1" applyAlignment="1" applyProtection="1">
      <alignment horizontal="center"/>
    </xf>
    <xf numFmtId="0" fontId="21" fillId="15" borderId="0" xfId="1539" applyFont="1" applyFill="1" applyBorder="1" applyAlignment="1" applyProtection="1">
      <alignment horizontal="left"/>
    </xf>
    <xf numFmtId="0" fontId="22" fillId="15" borderId="0" xfId="1539" applyFont="1" applyFill="1" applyBorder="1" applyAlignment="1" applyProtection="1">
      <alignment horizontal="right" wrapText="1"/>
    </xf>
    <xf numFmtId="2" fontId="22" fillId="15" borderId="0" xfId="1539" applyNumberFormat="1" applyFont="1" applyFill="1" applyBorder="1" applyAlignment="1" applyProtection="1">
      <alignment horizontal="center" vertical="center" wrapText="1"/>
    </xf>
    <xf numFmtId="2" fontId="22" fillId="15" borderId="0" xfId="1539" applyNumberFormat="1" applyFont="1" applyFill="1" applyBorder="1" applyAlignment="1" applyProtection="1">
      <alignment horizontal="center" vertical="center"/>
    </xf>
    <xf numFmtId="0" fontId="22" fillId="15" borderId="0" xfId="1539" applyFont="1" applyFill="1" applyBorder="1" applyAlignment="1" applyProtection="1">
      <alignment horizontal="center" vertical="center"/>
    </xf>
    <xf numFmtId="4" fontId="22" fillId="15" borderId="0" xfId="1539" applyNumberFormat="1" applyFont="1" applyFill="1" applyBorder="1" applyAlignment="1" applyProtection="1"/>
    <xf numFmtId="0" fontId="22" fillId="15" borderId="0" xfId="1539" applyFont="1" applyFill="1" applyBorder="1" applyAlignment="1" applyProtection="1"/>
    <xf numFmtId="0" fontId="21" fillId="15" borderId="0" xfId="1539" applyFont="1" applyFill="1" applyBorder="1" applyAlignment="1" applyProtection="1">
      <alignment horizontal="right"/>
    </xf>
    <xf numFmtId="167" fontId="22" fillId="15" borderId="0" xfId="1539" applyNumberFormat="1" applyFont="1" applyFill="1" applyBorder="1" applyAlignment="1" applyProtection="1">
      <alignment horizontal="left"/>
    </xf>
    <xf numFmtId="167" fontId="22" fillId="15" borderId="11" xfId="1539" applyNumberFormat="1" applyFont="1" applyFill="1" applyBorder="1" applyAlignment="1" applyProtection="1">
      <alignment horizontal="left"/>
    </xf>
    <xf numFmtId="0" fontId="22" fillId="2" borderId="0" xfId="1539" applyFont="1" applyFill="1" applyAlignment="1" applyProtection="1"/>
    <xf numFmtId="0" fontId="22" fillId="0" borderId="0" xfId="1539" applyFont="1" applyAlignment="1" applyProtection="1"/>
    <xf numFmtId="10" fontId="22" fillId="15" borderId="0" xfId="1539" applyNumberFormat="1" applyFont="1" applyFill="1" applyBorder="1" applyAlignment="1" applyProtection="1">
      <alignment horizontal="left" vertical="center" wrapText="1"/>
    </xf>
    <xf numFmtId="10" fontId="22" fillId="15" borderId="11" xfId="1539" applyNumberFormat="1" applyFont="1" applyFill="1" applyBorder="1" applyAlignment="1" applyProtection="1">
      <alignment horizontal="left" vertical="center" wrapText="1"/>
    </xf>
    <xf numFmtId="0" fontId="24" fillId="2" borderId="0" xfId="1539" applyFont="1" applyFill="1" applyAlignment="1" applyProtection="1"/>
    <xf numFmtId="4" fontId="23" fillId="13" borderId="1" xfId="1539" applyNumberFormat="1" applyFont="1" applyFill="1" applyBorder="1" applyAlignment="1" applyProtection="1">
      <alignment vertical="center"/>
    </xf>
    <xf numFmtId="4" fontId="18" fillId="2" borderId="1" xfId="1539" applyNumberFormat="1" applyFont="1" applyFill="1" applyBorder="1" applyAlignment="1" applyProtection="1">
      <alignment vertical="center"/>
    </xf>
    <xf numFmtId="10" fontId="18" fillId="2" borderId="1" xfId="1539" applyNumberFormat="1" applyFont="1" applyFill="1" applyBorder="1" applyAlignment="1" applyProtection="1">
      <alignment vertical="center"/>
    </xf>
    <xf numFmtId="0" fontId="24" fillId="0" borderId="0" xfId="1539" applyFont="1" applyAlignment="1" applyProtection="1"/>
    <xf numFmtId="0" fontId="21" fillId="15" borderId="0" xfId="1539" applyFont="1" applyFill="1" applyBorder="1" applyAlignment="1" applyProtection="1">
      <alignment horizontal="center" vertical="center" wrapText="1"/>
    </xf>
    <xf numFmtId="2" fontId="21" fillId="15" borderId="0" xfId="1539" applyNumberFormat="1" applyFont="1" applyFill="1" applyBorder="1" applyAlignment="1" applyProtection="1">
      <alignment horizontal="center" vertical="center" wrapText="1"/>
    </xf>
    <xf numFmtId="4" fontId="22" fillId="15" borderId="0" xfId="1539" applyNumberFormat="1" applyFont="1" applyFill="1" applyBorder="1" applyAlignment="1" applyProtection="1">
      <alignment horizontal="left"/>
    </xf>
    <xf numFmtId="10" fontId="22" fillId="15" borderId="11" xfId="1539" applyNumberFormat="1" applyFont="1" applyFill="1" applyBorder="1" applyAlignment="1" applyProtection="1">
      <alignment horizontal="left"/>
    </xf>
    <xf numFmtId="0" fontId="22" fillId="2" borderId="0" xfId="1539" applyFont="1" applyFill="1" applyBorder="1" applyAlignment="1" applyProtection="1"/>
    <xf numFmtId="0" fontId="22" fillId="0" borderId="0" xfId="1539" applyFont="1" applyBorder="1" applyAlignment="1" applyProtection="1"/>
    <xf numFmtId="0" fontId="21" fillId="15" borderId="12" xfId="1539" applyFont="1" applyFill="1" applyBorder="1" applyAlignment="1" applyProtection="1">
      <alignment horizontal="left"/>
    </xf>
    <xf numFmtId="0" fontId="22" fillId="15" borderId="6" xfId="1539" applyFont="1" applyFill="1" applyBorder="1" applyAlignment="1" applyProtection="1">
      <alignment horizontal="left"/>
    </xf>
    <xf numFmtId="0" fontId="21" fillId="15" borderId="6" xfId="1539" applyFont="1" applyFill="1" applyBorder="1" applyAlignment="1" applyProtection="1">
      <alignment horizontal="center"/>
    </xf>
    <xf numFmtId="4" fontId="22" fillId="15" borderId="6" xfId="1539" applyNumberFormat="1" applyFont="1" applyFill="1" applyBorder="1" applyAlignment="1" applyProtection="1">
      <alignment horizontal="left"/>
    </xf>
    <xf numFmtId="0" fontId="21" fillId="15" borderId="6" xfId="1539" applyFont="1" applyFill="1" applyBorder="1" applyAlignment="1" applyProtection="1">
      <alignment horizontal="center" vertical="center" wrapText="1"/>
    </xf>
    <xf numFmtId="2" fontId="21" fillId="15" borderId="6" xfId="1539" applyNumberFormat="1" applyFont="1" applyFill="1" applyBorder="1" applyAlignment="1" applyProtection="1">
      <alignment horizontal="center" vertical="center" wrapText="1"/>
    </xf>
    <xf numFmtId="2" fontId="22" fillId="15" borderId="6" xfId="1539" applyNumberFormat="1" applyFont="1" applyFill="1" applyBorder="1" applyAlignment="1" applyProtection="1">
      <alignment horizontal="center" vertical="center"/>
    </xf>
    <xf numFmtId="0" fontId="22" fillId="15" borderId="6" xfId="1539" applyFont="1" applyFill="1" applyBorder="1" applyAlignment="1" applyProtection="1">
      <alignment horizontal="center" vertical="center"/>
    </xf>
    <xf numFmtId="4" fontId="22" fillId="15" borderId="6" xfId="1539" applyNumberFormat="1" applyFont="1" applyFill="1" applyBorder="1" applyAlignment="1" applyProtection="1"/>
    <xf numFmtId="0" fontId="22" fillId="15" borderId="6" xfId="1539" applyFont="1" applyFill="1" applyBorder="1" applyAlignment="1" applyProtection="1"/>
    <xf numFmtId="0" fontId="21" fillId="15" borderId="6" xfId="1539" applyFont="1" applyFill="1" applyBorder="1" applyAlignment="1" applyProtection="1">
      <alignment horizontal="right"/>
    </xf>
    <xf numFmtId="167" fontId="22" fillId="15" borderId="6" xfId="1539" applyNumberFormat="1" applyFont="1" applyFill="1" applyBorder="1" applyAlignment="1" applyProtection="1">
      <alignment horizontal="left"/>
    </xf>
    <xf numFmtId="10" fontId="22" fillId="15" borderId="13" xfId="1539" applyNumberFormat="1" applyFont="1" applyFill="1" applyBorder="1" applyAlignment="1" applyProtection="1">
      <alignment horizontal="left"/>
    </xf>
    <xf numFmtId="0" fontId="23" fillId="2" borderId="0" xfId="1539" applyFont="1" applyFill="1" applyBorder="1" applyAlignment="1" applyProtection="1">
      <alignment horizontal="right" wrapText="1"/>
    </xf>
    <xf numFmtId="0" fontId="21" fillId="2" borderId="0" xfId="1539" applyFont="1" applyFill="1" applyBorder="1" applyAlignment="1" applyProtection="1">
      <alignment horizontal="center"/>
    </xf>
    <xf numFmtId="4" fontId="18" fillId="2" borderId="0" xfId="1539" applyNumberFormat="1" applyFont="1" applyFill="1" applyBorder="1" applyAlignment="1" applyProtection="1">
      <alignment horizontal="left"/>
    </xf>
    <xf numFmtId="0" fontId="21" fillId="2" borderId="0" xfId="1539" applyFont="1" applyFill="1" applyBorder="1" applyAlignment="1" applyProtection="1">
      <alignment horizontal="center" vertical="center" wrapText="1"/>
    </xf>
    <xf numFmtId="2" fontId="21" fillId="2" borderId="0" xfId="1539" applyNumberFormat="1" applyFont="1" applyFill="1" applyBorder="1" applyAlignment="1" applyProtection="1">
      <alignment horizontal="center" vertical="center" wrapText="1"/>
    </xf>
    <xf numFmtId="2" fontId="22" fillId="2" borderId="0" xfId="1539" applyNumberFormat="1" applyFont="1" applyFill="1" applyBorder="1" applyAlignment="1" applyProtection="1">
      <alignment horizontal="center" vertical="center"/>
    </xf>
    <xf numFmtId="0" fontId="22" fillId="2" borderId="0" xfId="1539" applyFont="1" applyFill="1" applyBorder="1" applyAlignment="1" applyProtection="1">
      <alignment horizontal="center" vertical="center"/>
    </xf>
    <xf numFmtId="4" fontId="22" fillId="2" borderId="0" xfId="1539" applyNumberFormat="1" applyFont="1" applyFill="1" applyBorder="1" applyAlignment="1" applyProtection="1"/>
    <xf numFmtId="0" fontId="20" fillId="2" borderId="0" xfId="1539" applyFont="1" applyFill="1" applyBorder="1" applyAlignment="1" applyProtection="1"/>
    <xf numFmtId="0" fontId="20" fillId="0" borderId="0" xfId="1539" applyFont="1" applyBorder="1" applyAlignment="1" applyProtection="1"/>
    <xf numFmtId="10" fontId="22" fillId="2" borderId="0" xfId="1539" applyNumberFormat="1" applyFont="1" applyFill="1" applyBorder="1" applyAlignment="1" applyProtection="1">
      <alignment horizontal="left"/>
    </xf>
    <xf numFmtId="0" fontId="25" fillId="2" borderId="0" xfId="1539" applyFont="1" applyFill="1" applyAlignment="1" applyProtection="1"/>
    <xf numFmtId="0" fontId="26" fillId="13" borderId="14" xfId="1539" applyFont="1" applyFill="1" applyBorder="1" applyAlignment="1" applyProtection="1">
      <alignment horizontal="center" vertical="center" wrapText="1"/>
    </xf>
    <xf numFmtId="2" fontId="26" fillId="13" borderId="14" xfId="1539" applyNumberFormat="1" applyFont="1" applyFill="1" applyBorder="1" applyAlignment="1" applyProtection="1">
      <alignment horizontal="center" vertical="center" wrapText="1"/>
    </xf>
    <xf numFmtId="4" fontId="23" fillId="13" borderId="1" xfId="1539" applyNumberFormat="1" applyFont="1" applyFill="1" applyBorder="1" applyAlignment="1" applyProtection="1">
      <alignment horizontal="center" vertical="center"/>
    </xf>
    <xf numFmtId="0" fontId="25" fillId="0" borderId="0" xfId="1539" applyFont="1" applyAlignment="1" applyProtection="1"/>
    <xf numFmtId="0" fontId="27" fillId="2" borderId="15" xfId="1539" applyFont="1" applyFill="1" applyBorder="1" applyAlignment="1" applyProtection="1">
      <alignment vertical="center" wrapText="1"/>
    </xf>
    <xf numFmtId="0" fontId="28" fillId="0" borderId="16" xfId="1539" applyFont="1" applyBorder="1" applyAlignment="1" applyProtection="1">
      <alignment horizontal="center" vertical="center" wrapText="1"/>
    </xf>
    <xf numFmtId="0" fontId="28" fillId="0" borderId="17" xfId="1539" applyFont="1" applyBorder="1" applyAlignment="1" applyProtection="1">
      <alignment horizontal="center" vertical="center" wrapText="1"/>
    </xf>
    <xf numFmtId="0" fontId="27" fillId="2" borderId="16" xfId="1539" applyFont="1" applyFill="1" applyBorder="1" applyAlignment="1" applyProtection="1">
      <alignment vertical="center" wrapText="1"/>
    </xf>
    <xf numFmtId="0" fontId="27" fillId="2" borderId="17" xfId="1539" applyFont="1" applyFill="1" applyBorder="1" applyAlignment="1" applyProtection="1">
      <alignment vertical="center" wrapText="1"/>
    </xf>
    <xf numFmtId="2" fontId="27" fillId="2" borderId="16" xfId="1" applyNumberFormat="1" applyFont="1" applyFill="1" applyBorder="1" applyAlignment="1" applyProtection="1">
      <alignment horizontal="center" vertical="center" wrapText="1"/>
    </xf>
    <xf numFmtId="2" fontId="27" fillId="2" borderId="17" xfId="1" applyNumberFormat="1" applyFont="1" applyFill="1" applyBorder="1" applyAlignment="1" applyProtection="1">
      <alignment horizontal="center" vertical="center" wrapText="1"/>
    </xf>
    <xf numFmtId="2" fontId="27" fillId="2" borderId="18" xfId="1" applyNumberFormat="1" applyFont="1" applyFill="1" applyBorder="1" applyAlignment="1" applyProtection="1">
      <alignment horizontal="center" vertical="center" wrapText="1"/>
    </xf>
    <xf numFmtId="2" fontId="27" fillId="2" borderId="19" xfId="1" applyNumberFormat="1" applyFont="1" applyFill="1" applyBorder="1" applyAlignment="1" applyProtection="1">
      <alignment horizontal="center" vertical="center" wrapText="1"/>
    </xf>
    <xf numFmtId="168" fontId="27" fillId="2" borderId="20" xfId="1" applyFont="1" applyFill="1" applyBorder="1" applyAlignment="1" applyProtection="1">
      <alignment horizontal="center" vertical="center" wrapText="1"/>
    </xf>
    <xf numFmtId="168" fontId="27" fillId="2" borderId="18" xfId="1" applyFont="1" applyFill="1" applyBorder="1" applyAlignment="1" applyProtection="1">
      <alignment vertical="center" wrapText="1"/>
    </xf>
    <xf numFmtId="168" fontId="27" fillId="2" borderId="19" xfId="1" applyFont="1" applyFill="1" applyBorder="1" applyAlignment="1" applyProtection="1">
      <alignment vertical="center" wrapText="1"/>
    </xf>
    <xf numFmtId="168" fontId="27" fillId="2" borderId="20" xfId="1" applyFont="1" applyFill="1" applyBorder="1" applyAlignment="1" applyProtection="1">
      <alignment vertical="center" wrapText="1"/>
    </xf>
    <xf numFmtId="2" fontId="18" fillId="0" borderId="16" xfId="1539" applyNumberFormat="1" applyFont="1" applyBorder="1" applyAlignment="1" applyProtection="1">
      <alignment horizontal="right" vertical="center" wrapText="1"/>
    </xf>
    <xf numFmtId="0" fontId="29" fillId="2" borderId="0" xfId="1539" applyFont="1" applyFill="1" applyAlignment="1" applyProtection="1">
      <alignment vertical="center"/>
    </xf>
    <xf numFmtId="4" fontId="23" fillId="2" borderId="1" xfId="1539" applyNumberFormat="1" applyFont="1" applyFill="1" applyBorder="1" applyAlignment="1" applyProtection="1">
      <alignment vertical="center"/>
    </xf>
    <xf numFmtId="0" fontId="29" fillId="16" borderId="0" xfId="1539" applyFont="1" applyFill="1" applyAlignment="1" applyProtection="1">
      <alignment vertical="center"/>
    </xf>
    <xf numFmtId="0" fontId="30" fillId="12" borderId="21" xfId="1539" applyFont="1" applyFill="1" applyBorder="1" applyAlignment="1" applyProtection="1">
      <alignment horizontal="left" vertical="top" wrapText="1"/>
    </xf>
    <xf numFmtId="0" fontId="31" fillId="12" borderId="21" xfId="1539" applyFont="1" applyFill="1" applyBorder="1" applyAlignment="1" applyProtection="1">
      <alignment horizontal="center" vertical="top" wrapText="1"/>
    </xf>
    <xf numFmtId="0" fontId="30" fillId="12" borderId="21" xfId="1539" applyFont="1" applyFill="1" applyBorder="1" applyAlignment="1" applyProtection="1">
      <alignment vertical="top" wrapText="1"/>
    </xf>
    <xf numFmtId="2" fontId="30" fillId="12" borderId="21" xfId="1539" applyNumberFormat="1" applyFont="1" applyFill="1" applyBorder="1" applyAlignment="1" applyProtection="1">
      <alignment horizontal="center" vertical="center" wrapText="1"/>
    </xf>
    <xf numFmtId="0" fontId="30" fillId="12" borderId="21" xfId="1539" applyFont="1" applyFill="1" applyBorder="1" applyAlignment="1" applyProtection="1">
      <alignment horizontal="center" vertical="center" wrapText="1"/>
    </xf>
    <xf numFmtId="168" fontId="31" fillId="12" borderId="21" xfId="1539" applyNumberFormat="1" applyFont="1" applyFill="1" applyBorder="1" applyAlignment="1" applyProtection="1">
      <alignment vertical="top" wrapText="1"/>
    </xf>
    <xf numFmtId="0" fontId="12" fillId="2" borderId="0" xfId="1539" applyFont="1" applyFill="1" applyBorder="1" applyAlignment="1" applyProtection="1">
      <alignment horizontal="left" vertical="center" wrapText="1"/>
    </xf>
    <xf numFmtId="4" fontId="27" fillId="2" borderId="1" xfId="1539" applyNumberFormat="1" applyFont="1" applyFill="1" applyBorder="1" applyAlignment="1" applyProtection="1">
      <alignment horizontal="left" vertical="center" wrapText="1"/>
    </xf>
    <xf numFmtId="0" fontId="32" fillId="2" borderId="16" xfId="1539" applyFont="1" applyFill="1" applyBorder="1" applyAlignment="1" applyProtection="1">
      <alignment vertical="top" wrapText="1"/>
    </xf>
    <xf numFmtId="0" fontId="23" fillId="0" borderId="16" xfId="1539" applyFont="1" applyBorder="1" applyAlignment="1" applyProtection="1">
      <alignment horizontal="center" vertical="top" wrapText="1"/>
    </xf>
    <xf numFmtId="2" fontId="32" fillId="2" borderId="16" xfId="1" applyNumberFormat="1" applyFont="1" applyFill="1" applyBorder="1" applyAlignment="1" applyProtection="1">
      <alignment horizontal="center" vertical="center" wrapText="1"/>
    </xf>
    <xf numFmtId="168" fontId="32" fillId="2" borderId="16" xfId="1" applyFont="1" applyFill="1" applyBorder="1" applyAlignment="1" applyProtection="1">
      <alignment horizontal="center" vertical="center" wrapText="1"/>
    </xf>
    <xf numFmtId="168" fontId="32" fillId="2" borderId="16" xfId="1" applyFont="1" applyFill="1" applyBorder="1" applyAlignment="1" applyProtection="1">
      <alignment vertical="top" wrapText="1"/>
    </xf>
    <xf numFmtId="2" fontId="33" fillId="0" borderId="16" xfId="1539" applyNumberFormat="1" applyFont="1" applyBorder="1" applyAlignment="1" applyProtection="1">
      <alignment horizontal="right" vertical="top" wrapText="1"/>
    </xf>
    <xf numFmtId="0" fontId="29" fillId="2" borderId="0" xfId="1539" applyFont="1" applyFill="1" applyAlignment="1" applyProtection="1"/>
    <xf numFmtId="0" fontId="29" fillId="16" borderId="0" xfId="1539" applyFont="1" applyFill="1" applyAlignment="1" applyProtection="1"/>
    <xf numFmtId="0" fontId="27" fillId="14" borderId="16" xfId="1539" applyFont="1" applyFill="1" applyBorder="1" applyAlignment="1" applyProtection="1">
      <alignment horizontal="center" vertical="center" wrapText="1"/>
    </xf>
    <xf numFmtId="0" fontId="27" fillId="14" borderId="16" xfId="1539" applyFont="1" applyFill="1" applyBorder="1" applyAlignment="1" applyProtection="1">
      <alignment horizontal="left" vertical="center" wrapText="1"/>
    </xf>
    <xf numFmtId="4" fontId="27" fillId="17" borderId="16" xfId="1" applyNumberFormat="1" applyFont="1" applyFill="1" applyBorder="1" applyAlignment="1" applyProtection="1">
      <alignment horizontal="center" vertical="center" wrapText="1"/>
    </xf>
    <xf numFmtId="4" fontId="34" fillId="18" borderId="16" xfId="1" applyNumberFormat="1" applyFont="1" applyFill="1" applyBorder="1" applyAlignment="1" applyProtection="1">
      <alignment horizontal="center" vertical="center" wrapText="1"/>
    </xf>
    <xf numFmtId="4" fontId="27" fillId="14" borderId="16" xfId="1" applyNumberFormat="1" applyFont="1" applyFill="1" applyBorder="1" applyAlignment="1" applyProtection="1">
      <alignment horizontal="center" vertical="center" wrapText="1"/>
    </xf>
    <xf numFmtId="4" fontId="27" fillId="14" borderId="16" xfId="1" applyNumberFormat="1" applyFont="1" applyFill="1" applyBorder="1" applyAlignment="1" applyProtection="1">
      <alignment horizontal="right" vertical="center" wrapText="1"/>
    </xf>
    <xf numFmtId="0" fontId="20" fillId="2" borderId="0" xfId="1539" applyFont="1" applyFill="1" applyAlignment="1" applyProtection="1">
      <alignment vertical="center"/>
    </xf>
    <xf numFmtId="0" fontId="20" fillId="0" borderId="0" xfId="1539" applyFont="1" applyAlignment="1" applyProtection="1">
      <alignment vertical="center"/>
    </xf>
    <xf numFmtId="0" fontId="27" fillId="2" borderId="16" xfId="1539" applyFont="1" applyFill="1" applyBorder="1" applyAlignment="1" applyProtection="1">
      <alignment horizontal="center" vertical="center" wrapText="1"/>
    </xf>
    <xf numFmtId="0" fontId="28" fillId="2" borderId="16" xfId="1539" applyFont="1" applyFill="1" applyBorder="1" applyAlignment="1" applyProtection="1">
      <alignment horizontal="left" vertical="center" wrapText="1"/>
    </xf>
    <xf numFmtId="168" fontId="27" fillId="2" borderId="16" xfId="1" applyFont="1" applyFill="1" applyBorder="1" applyAlignment="1" applyProtection="1">
      <alignment horizontal="center" vertical="center" wrapText="1"/>
    </xf>
    <xf numFmtId="168" fontId="27" fillId="2" borderId="16" xfId="1" applyFont="1" applyFill="1" applyBorder="1" applyAlignment="1" applyProtection="1">
      <alignment horizontal="right" vertical="center" wrapText="1"/>
    </xf>
    <xf numFmtId="168" fontId="27" fillId="2" borderId="16" xfId="1539" applyNumberFormat="1" applyFont="1" applyFill="1" applyBorder="1" applyAlignment="1" applyProtection="1">
      <alignment horizontal="right" vertical="center" wrapText="1"/>
    </xf>
    <xf numFmtId="0" fontId="27" fillId="2" borderId="16" xfId="1539" applyFont="1" applyFill="1" applyBorder="1" applyAlignment="1" applyProtection="1">
      <alignment horizontal="left" vertical="center" wrapText="1"/>
    </xf>
    <xf numFmtId="169" fontId="27" fillId="2" borderId="16" xfId="1" applyNumberFormat="1" applyFont="1" applyFill="1" applyBorder="1" applyAlignment="1" applyProtection="1">
      <alignment horizontal="center" vertical="center" wrapText="1"/>
    </xf>
    <xf numFmtId="4" fontId="27" fillId="2" borderId="16" xfId="1" applyNumberFormat="1" applyFont="1" applyFill="1" applyBorder="1" applyAlignment="1" applyProtection="1">
      <alignment horizontal="center" vertical="center" wrapText="1"/>
    </xf>
    <xf numFmtId="4" fontId="27" fillId="2" borderId="16" xfId="1" applyNumberFormat="1" applyFont="1" applyFill="1" applyBorder="1" applyAlignment="1" applyProtection="1">
      <alignment horizontal="right" vertical="center" wrapText="1"/>
    </xf>
    <xf numFmtId="0" fontId="27" fillId="0" borderId="16" xfId="1539" applyFont="1" applyBorder="1" applyAlignment="1" applyProtection="1">
      <alignment horizontal="left" vertical="center" wrapText="1"/>
    </xf>
    <xf numFmtId="0" fontId="27" fillId="0" borderId="16" xfId="1539" applyFont="1" applyBorder="1" applyAlignment="1" applyProtection="1">
      <alignment horizontal="center" vertical="center" wrapText="1"/>
    </xf>
    <xf numFmtId="4" fontId="27" fillId="2" borderId="16" xfId="1539" applyNumberFormat="1" applyFont="1" applyFill="1" applyBorder="1" applyAlignment="1" applyProtection="1">
      <alignment horizontal="center" vertical="center" wrapText="1"/>
    </xf>
    <xf numFmtId="4" fontId="18" fillId="2" borderId="16" xfId="1539" applyNumberFormat="1" applyFont="1" applyFill="1" applyBorder="1" applyAlignment="1" applyProtection="1">
      <alignment vertical="center" wrapText="1"/>
    </xf>
    <xf numFmtId="0" fontId="18" fillId="2" borderId="0" xfId="1539" applyFont="1" applyFill="1" applyAlignment="1" applyProtection="1">
      <alignment vertical="center"/>
    </xf>
    <xf numFmtId="0" fontId="18" fillId="0" borderId="0" xfId="1539" applyFont="1" applyAlignment="1" applyProtection="1">
      <alignment vertical="center"/>
    </xf>
    <xf numFmtId="170" fontId="27" fillId="2" borderId="16" xfId="1" applyNumberFormat="1" applyFont="1" applyFill="1" applyBorder="1" applyAlignment="1" applyProtection="1">
      <alignment horizontal="center" vertical="center" wrapText="1"/>
    </xf>
    <xf numFmtId="0" fontId="27" fillId="2" borderId="16" xfId="1539" applyFont="1" applyFill="1" applyBorder="1" applyAlignment="1" applyProtection="1">
      <alignment vertical="top" wrapText="1"/>
    </xf>
    <xf numFmtId="0" fontId="28" fillId="0" borderId="16" xfId="1539" applyFont="1" applyBorder="1" applyAlignment="1" applyProtection="1">
      <alignment horizontal="center" vertical="top" wrapText="1"/>
    </xf>
    <xf numFmtId="4" fontId="18" fillId="0" borderId="16" xfId="1539" applyNumberFormat="1" applyFont="1" applyBorder="1" applyAlignment="1" applyProtection="1">
      <alignment horizontal="right" vertical="top" wrapText="1"/>
    </xf>
    <xf numFmtId="169" fontId="27" fillId="2" borderId="16" xfId="1539" applyNumberFormat="1" applyFont="1" applyFill="1" applyBorder="1" applyAlignment="1" applyProtection="1">
      <alignment horizontal="center" vertical="center" wrapText="1"/>
    </xf>
    <xf numFmtId="171" fontId="27" fillId="2" borderId="16" xfId="1" applyNumberFormat="1" applyFont="1" applyFill="1" applyBorder="1" applyAlignment="1" applyProtection="1">
      <alignment horizontal="center" vertical="center" wrapText="1"/>
    </xf>
    <xf numFmtId="0" fontId="30" fillId="12" borderId="16" xfId="1539" applyFont="1" applyFill="1" applyBorder="1" applyAlignment="1" applyProtection="1">
      <alignment horizontal="left" vertical="top" wrapText="1"/>
    </xf>
    <xf numFmtId="0" fontId="31" fillId="12" borderId="16" xfId="1539" applyFont="1" applyFill="1" applyBorder="1" applyAlignment="1" applyProtection="1">
      <alignment horizontal="center" vertical="top" wrapText="1"/>
    </xf>
    <xf numFmtId="0" fontId="30" fillId="12" borderId="16" xfId="1539" applyFont="1" applyFill="1" applyBorder="1" applyAlignment="1" applyProtection="1">
      <alignment vertical="top" wrapText="1"/>
    </xf>
    <xf numFmtId="4" fontId="30" fillId="12" borderId="16" xfId="1539" applyNumberFormat="1" applyFont="1" applyFill="1" applyBorder="1" applyAlignment="1" applyProtection="1">
      <alignment horizontal="center" vertical="center" wrapText="1"/>
    </xf>
    <xf numFmtId="4" fontId="31" fillId="12" borderId="16" xfId="1539" applyNumberFormat="1" applyFont="1" applyFill="1" applyBorder="1" applyAlignment="1" applyProtection="1">
      <alignment vertical="top" wrapText="1"/>
    </xf>
    <xf numFmtId="4" fontId="32" fillId="2" borderId="16" xfId="1" applyNumberFormat="1" applyFont="1" applyFill="1" applyBorder="1" applyAlignment="1" applyProtection="1">
      <alignment horizontal="center" vertical="center" wrapText="1"/>
    </xf>
    <xf numFmtId="4" fontId="32" fillId="2" borderId="16" xfId="1" applyNumberFormat="1" applyFont="1" applyFill="1" applyBorder="1" applyAlignment="1" applyProtection="1">
      <alignment vertical="top" wrapText="1"/>
    </xf>
    <xf numFmtId="4" fontId="33" fillId="0" borderId="16" xfId="1539" applyNumberFormat="1" applyFont="1" applyBorder="1" applyAlignment="1" applyProtection="1">
      <alignment horizontal="right" vertical="top" wrapText="1"/>
    </xf>
    <xf numFmtId="0" fontId="28" fillId="13" borderId="16" xfId="1539" applyFont="1" applyFill="1" applyBorder="1" applyAlignment="1" applyProtection="1">
      <alignment horizontal="left" vertical="center" wrapText="1"/>
    </xf>
    <xf numFmtId="0" fontId="28" fillId="13" borderId="16" xfId="1539" applyFont="1" applyFill="1" applyBorder="1" applyAlignment="1" applyProtection="1">
      <alignment horizontal="center" vertical="center" wrapText="1"/>
    </xf>
    <xf numFmtId="0" fontId="35" fillId="13" borderId="16" xfId="1539" applyFont="1" applyFill="1" applyBorder="1" applyAlignment="1" applyProtection="1">
      <alignment horizontal="left" vertical="center" wrapText="1"/>
    </xf>
    <xf numFmtId="4" fontId="28" fillId="13" borderId="16" xfId="1" applyNumberFormat="1" applyFont="1" applyFill="1" applyBorder="1" applyAlignment="1" applyProtection="1">
      <alignment horizontal="center" vertical="center" wrapText="1"/>
    </xf>
    <xf numFmtId="4" fontId="28" fillId="13" borderId="16" xfId="1" applyNumberFormat="1" applyFont="1" applyFill="1" applyBorder="1" applyAlignment="1" applyProtection="1">
      <alignment horizontal="right" vertical="center" wrapText="1"/>
    </xf>
    <xf numFmtId="0" fontId="23" fillId="2" borderId="0" xfId="1539" applyFont="1" applyFill="1" applyAlignment="1" applyProtection="1">
      <alignment vertical="center"/>
    </xf>
    <xf numFmtId="0" fontId="23" fillId="19" borderId="0" xfId="1539" applyFont="1" applyFill="1" applyAlignment="1" applyProtection="1">
      <alignment vertical="center"/>
    </xf>
    <xf numFmtId="0" fontId="0" fillId="2" borderId="0" xfId="1539" applyFont="1" applyFill="1" applyAlignment="1" applyProtection="1">
      <alignment vertical="center"/>
    </xf>
    <xf numFmtId="0" fontId="32" fillId="2" borderId="16" xfId="1539" applyFont="1" applyFill="1" applyBorder="1" applyAlignment="1" applyProtection="1">
      <alignment vertical="center" wrapText="1"/>
    </xf>
    <xf numFmtId="0" fontId="23" fillId="0" borderId="16" xfId="1539" applyFont="1" applyBorder="1" applyAlignment="1" applyProtection="1">
      <alignment horizontal="center" vertical="center" wrapText="1"/>
    </xf>
    <xf numFmtId="4" fontId="32" fillId="2" borderId="16" xfId="1" applyNumberFormat="1" applyFont="1" applyFill="1" applyBorder="1" applyAlignment="1" applyProtection="1">
      <alignment vertical="center" wrapText="1"/>
    </xf>
    <xf numFmtId="4" fontId="33" fillId="0" borderId="16" xfId="1539" applyNumberFormat="1" applyFont="1" applyBorder="1" applyAlignment="1" applyProtection="1">
      <alignment horizontal="right" vertical="center" wrapText="1"/>
    </xf>
    <xf numFmtId="2" fontId="27" fillId="2" borderId="16" xfId="1539" applyNumberFormat="1" applyFont="1" applyFill="1" applyBorder="1" applyAlignment="1" applyProtection="1">
      <alignment horizontal="center" vertical="center" wrapText="1"/>
    </xf>
    <xf numFmtId="4" fontId="27" fillId="2" borderId="16" xfId="1" applyNumberFormat="1" applyFont="1" applyFill="1" applyBorder="1" applyAlignment="1" applyProtection="1">
      <alignment vertical="center" wrapText="1"/>
    </xf>
    <xf numFmtId="4" fontId="23" fillId="2" borderId="16" xfId="1539" applyNumberFormat="1" applyFont="1" applyFill="1" applyBorder="1" applyAlignment="1" applyProtection="1">
      <alignment horizontal="right" vertical="center" wrapText="1"/>
    </xf>
    <xf numFmtId="0" fontId="28" fillId="13" borderId="16" xfId="1539" applyFont="1" applyFill="1" applyBorder="1" applyAlignment="1" applyProtection="1">
      <alignment horizontal="left" vertical="top" wrapText="1"/>
    </xf>
    <xf numFmtId="0" fontId="28" fillId="13" borderId="16" xfId="1539" applyFont="1" applyFill="1" applyBorder="1" applyAlignment="1" applyProtection="1">
      <alignment horizontal="center" vertical="top" wrapText="1"/>
    </xf>
    <xf numFmtId="0" fontId="35" fillId="13" borderId="16" xfId="1539" applyFont="1" applyFill="1" applyBorder="1" applyAlignment="1" applyProtection="1">
      <alignment horizontal="left" vertical="top" wrapText="1"/>
    </xf>
    <xf numFmtId="4" fontId="28" fillId="13" borderId="16" xfId="1" applyNumberFormat="1" applyFont="1" applyFill="1" applyBorder="1" applyAlignment="1" applyProtection="1">
      <alignment horizontal="right" vertical="top" wrapText="1"/>
    </xf>
    <xf numFmtId="0" fontId="23" fillId="2" borderId="0" xfId="1539" applyFont="1" applyFill="1" applyAlignment="1" applyProtection="1"/>
    <xf numFmtId="0" fontId="23" fillId="19" borderId="0" xfId="1539" applyFont="1" applyFill="1" applyAlignment="1" applyProtection="1"/>
    <xf numFmtId="0" fontId="0" fillId="0" borderId="16" xfId="1539" applyFont="1" applyBorder="1" applyAlignment="1" applyProtection="1"/>
    <xf numFmtId="4" fontId="27" fillId="0" borderId="16" xfId="1" applyNumberFormat="1" applyFont="1" applyBorder="1" applyAlignment="1" applyProtection="1">
      <alignment horizontal="center" vertical="center" wrapText="1"/>
    </xf>
    <xf numFmtId="4" fontId="27" fillId="0" borderId="16" xfId="1" applyNumberFormat="1" applyFont="1" applyBorder="1" applyAlignment="1" applyProtection="1">
      <alignment horizontal="right" vertical="center" wrapText="1"/>
    </xf>
    <xf numFmtId="4" fontId="18" fillId="0" borderId="1" xfId="1539" applyNumberFormat="1" applyFont="1" applyBorder="1" applyAlignment="1" applyProtection="1">
      <alignment vertical="center"/>
    </xf>
    <xf numFmtId="0" fontId="27" fillId="0" borderId="16" xfId="1539" applyFont="1" applyBorder="1" applyAlignment="1" applyProtection="1">
      <alignment wrapText="1"/>
    </xf>
    <xf numFmtId="0" fontId="27" fillId="0" borderId="16" xfId="1539" applyFont="1" applyBorder="1" applyAlignment="1" applyProtection="1">
      <alignment horizontal="center" vertical="top"/>
    </xf>
    <xf numFmtId="4" fontId="27" fillId="0" borderId="16" xfId="1539" applyNumberFormat="1" applyFont="1" applyBorder="1" applyAlignment="1" applyProtection="1"/>
    <xf numFmtId="4" fontId="27" fillId="0" borderId="16" xfId="1539" applyNumberFormat="1" applyFont="1" applyBorder="1" applyAlignment="1" applyProtection="1">
      <alignment horizontal="right" vertical="top"/>
    </xf>
    <xf numFmtId="0" fontId="27" fillId="20" borderId="16" xfId="1539" applyFont="1" applyFill="1" applyBorder="1" applyAlignment="1" applyProtection="1">
      <alignment horizontal="center" vertical="center" wrapText="1"/>
    </xf>
    <xf numFmtId="0" fontId="32" fillId="0" borderId="16" xfId="1539" applyFont="1" applyBorder="1" applyAlignment="1" applyProtection="1">
      <alignment vertical="top" wrapText="1"/>
    </xf>
    <xf numFmtId="0" fontId="27" fillId="0" borderId="22" xfId="1539" applyFont="1" applyBorder="1" applyAlignment="1" applyProtection="1">
      <alignment horizontal="center" vertical="center" wrapText="1"/>
    </xf>
    <xf numFmtId="0" fontId="27" fillId="2" borderId="22" xfId="1539" applyFont="1" applyFill="1" applyBorder="1" applyAlignment="1" applyProtection="1">
      <alignment horizontal="center" vertical="center" wrapText="1"/>
    </xf>
    <xf numFmtId="0" fontId="27" fillId="2" borderId="22" xfId="1539" applyFont="1" applyFill="1" applyBorder="1" applyAlignment="1" applyProtection="1">
      <alignment horizontal="left" vertical="center" wrapText="1"/>
    </xf>
    <xf numFmtId="4" fontId="27" fillId="2" borderId="22" xfId="1" applyNumberFormat="1" applyFont="1" applyFill="1" applyBorder="1" applyAlignment="1" applyProtection="1">
      <alignment horizontal="center" vertical="center" wrapText="1"/>
    </xf>
    <xf numFmtId="4" fontId="27" fillId="2" borderId="22" xfId="1" applyNumberFormat="1" applyFont="1" applyFill="1" applyBorder="1" applyAlignment="1" applyProtection="1">
      <alignment horizontal="right" vertical="center" wrapText="1"/>
    </xf>
    <xf numFmtId="0" fontId="27" fillId="2" borderId="23" xfId="1539" applyFont="1" applyFill="1" applyBorder="1" applyAlignment="1" applyProtection="1">
      <alignment vertical="top" wrapText="1"/>
    </xf>
    <xf numFmtId="0" fontId="28" fillId="0" borderId="24" xfId="1539" applyFont="1" applyBorder="1" applyAlignment="1" applyProtection="1">
      <alignment horizontal="center" vertical="top" wrapText="1"/>
    </xf>
    <xf numFmtId="0" fontId="28" fillId="0" borderId="25" xfId="1539" applyFont="1" applyBorder="1" applyAlignment="1" applyProtection="1">
      <alignment horizontal="center" vertical="top" wrapText="1"/>
    </xf>
    <xf numFmtId="0" fontId="27" fillId="2" borderId="24" xfId="1539" applyFont="1" applyFill="1" applyBorder="1" applyAlignment="1" applyProtection="1">
      <alignment vertical="top" wrapText="1"/>
    </xf>
    <xf numFmtId="0" fontId="27" fillId="2" borderId="25" xfId="1539" applyFont="1" applyFill="1" applyBorder="1" applyAlignment="1" applyProtection="1">
      <alignment vertical="top" wrapText="1"/>
    </xf>
    <xf numFmtId="4" fontId="27" fillId="2" borderId="24" xfId="1" applyNumberFormat="1" applyFont="1" applyFill="1" applyBorder="1" applyAlignment="1" applyProtection="1">
      <alignment horizontal="center" vertical="center" wrapText="1"/>
    </xf>
    <xf numFmtId="4" fontId="27" fillId="2" borderId="25" xfId="1" applyNumberFormat="1" applyFont="1" applyFill="1" applyBorder="1" applyAlignment="1" applyProtection="1">
      <alignment horizontal="center" vertical="center" wrapText="1"/>
    </xf>
    <xf numFmtId="4" fontId="27" fillId="2" borderId="26" xfId="1" applyNumberFormat="1" applyFont="1" applyFill="1" applyBorder="1" applyAlignment="1" applyProtection="1">
      <alignment horizontal="center" vertical="center" wrapText="1"/>
    </xf>
    <xf numFmtId="4" fontId="27" fillId="2" borderId="27" xfId="1" applyNumberFormat="1" applyFont="1" applyFill="1" applyBorder="1" applyAlignment="1" applyProtection="1">
      <alignment horizontal="center" vertical="center" wrapText="1"/>
    </xf>
    <xf numFmtId="4" fontId="27" fillId="2" borderId="28" xfId="1" applyNumberFormat="1" applyFont="1" applyFill="1" applyBorder="1" applyAlignment="1" applyProtection="1">
      <alignment horizontal="center" vertical="center" wrapText="1"/>
    </xf>
    <xf numFmtId="4" fontId="27" fillId="2" borderId="26" xfId="1" applyNumberFormat="1" applyFont="1" applyFill="1" applyBorder="1" applyAlignment="1" applyProtection="1">
      <alignment horizontal="right" vertical="center" wrapText="1"/>
    </xf>
    <xf numFmtId="4" fontId="27" fillId="2" borderId="27" xfId="1" applyNumberFormat="1" applyFont="1" applyFill="1" applyBorder="1" applyAlignment="1" applyProtection="1">
      <alignment horizontal="right" vertical="center" wrapText="1"/>
    </xf>
    <xf numFmtId="4" fontId="27" fillId="2" borderId="28" xfId="1" applyNumberFormat="1" applyFont="1" applyFill="1" applyBorder="1" applyAlignment="1" applyProtection="1">
      <alignment horizontal="right" vertical="center" wrapText="1"/>
    </xf>
    <xf numFmtId="4" fontId="18" fillId="0" borderId="24" xfId="1539" applyNumberFormat="1" applyFont="1" applyBorder="1" applyAlignment="1" applyProtection="1">
      <alignment horizontal="right" vertical="top" wrapText="1"/>
    </xf>
    <xf numFmtId="168" fontId="32" fillId="13" borderId="1" xfId="1" applyFont="1" applyFill="1" applyBorder="1" applyAlignment="1" applyProtection="1">
      <alignment horizontal="center" vertical="top" wrapText="1"/>
    </xf>
    <xf numFmtId="0" fontId="0" fillId="13" borderId="1" xfId="1539" applyFont="1" applyFill="1" applyBorder="1" applyAlignment="1" applyProtection="1">
      <alignment horizontal="center" wrapText="1"/>
    </xf>
    <xf numFmtId="4" fontId="15" fillId="13" borderId="1" xfId="1539" applyNumberFormat="1" applyFont="1" applyFill="1" applyBorder="1" applyAlignment="1" applyProtection="1"/>
    <xf numFmtId="0" fontId="30" fillId="0" borderId="0" xfId="1539" applyFont="1" applyAlignment="1" applyProtection="1"/>
    <xf numFmtId="0" fontId="12" fillId="0" borderId="35" xfId="1539" applyFont="1" applyBorder="1" applyAlignment="1" applyProtection="1"/>
    <xf numFmtId="0" fontId="12" fillId="0" borderId="0" xfId="1539" applyFont="1" applyAlignment="1" applyProtection="1"/>
    <xf numFmtId="0" fontId="12" fillId="0" borderId="36" xfId="1539" applyFont="1" applyBorder="1" applyAlignment="1" applyProtection="1"/>
    <xf numFmtId="0" fontId="39" fillId="0" borderId="1" xfId="1539" applyFont="1" applyBorder="1" applyAlignment="1" applyProtection="1">
      <alignment horizontal="justify" vertical="top" wrapText="1"/>
    </xf>
    <xf numFmtId="10" fontId="39" fillId="0" borderId="1" xfId="1539" applyNumberFormat="1" applyFont="1" applyBorder="1" applyAlignment="1" applyProtection="1">
      <alignment horizontal="center" vertical="top" wrapText="1"/>
    </xf>
    <xf numFmtId="0" fontId="39" fillId="0" borderId="1" xfId="1539" applyFont="1" applyBorder="1" applyAlignment="1" applyProtection="1">
      <alignment horizontal="justify" vertical="center" wrapText="1"/>
    </xf>
    <xf numFmtId="10" fontId="39" fillId="0" borderId="1" xfId="1539" applyNumberFormat="1" applyFont="1" applyBorder="1" applyAlignment="1" applyProtection="1">
      <alignment horizontal="center" vertical="center" wrapText="1"/>
    </xf>
    <xf numFmtId="10" fontId="39" fillId="21" borderId="1" xfId="809" applyNumberFormat="1" applyFont="1" applyFill="1" applyBorder="1" applyAlignment="1" applyProtection="1">
      <alignment horizontal="center" vertical="center"/>
    </xf>
    <xf numFmtId="10" fontId="39" fillId="0" borderId="1" xfId="1539" applyNumberFormat="1" applyFont="1" applyBorder="1" applyAlignment="1" applyProtection="1">
      <alignment horizontal="center"/>
    </xf>
    <xf numFmtId="10" fontId="40" fillId="13" borderId="1" xfId="2" applyNumberFormat="1" applyFont="1" applyFill="1" applyBorder="1" applyAlignment="1" applyProtection="1">
      <alignment horizontal="center" vertical="center"/>
    </xf>
    <xf numFmtId="0" fontId="39" fillId="0" borderId="37" xfId="809" applyFont="1" applyBorder="1" applyAlignment="1" applyProtection="1">
      <alignment horizontal="center"/>
    </xf>
    <xf numFmtId="0" fontId="40" fillId="0" borderId="38" xfId="809" applyFont="1" applyBorder="1" applyAlignment="1" applyProtection="1">
      <alignment horizontal="center"/>
    </xf>
    <xf numFmtId="0" fontId="40" fillId="0" borderId="1" xfId="809" applyFont="1" applyBorder="1" applyAlignment="1" applyProtection="1">
      <alignment horizontal="center"/>
    </xf>
    <xf numFmtId="0" fontId="12" fillId="2" borderId="18" xfId="809" applyFont="1" applyFill="1" applyBorder="1" applyAlignment="1" applyProtection="1">
      <alignment horizontal="center"/>
    </xf>
    <xf numFmtId="172" fontId="39" fillId="2" borderId="38" xfId="809" applyNumberFormat="1" applyFont="1" applyFill="1" applyBorder="1" applyAlignment="1" applyProtection="1">
      <alignment horizontal="center"/>
    </xf>
    <xf numFmtId="172" fontId="39" fillId="2" borderId="14" xfId="809" applyNumberFormat="1" applyFont="1" applyFill="1" applyBorder="1" applyAlignment="1" applyProtection="1">
      <alignment horizontal="center"/>
    </xf>
    <xf numFmtId="172" fontId="39" fillId="2" borderId="1" xfId="809" applyNumberFormat="1" applyFont="1" applyFill="1" applyBorder="1" applyAlignment="1" applyProtection="1">
      <alignment horizontal="center" vertical="center"/>
    </xf>
    <xf numFmtId="10" fontId="40" fillId="21" borderId="1" xfId="809" applyNumberFormat="1" applyFont="1" applyFill="1" applyBorder="1" applyAlignment="1" applyProtection="1">
      <alignment horizontal="center" vertical="center"/>
    </xf>
    <xf numFmtId="0" fontId="2" fillId="0" borderId="0" xfId="807" applyFont="1" applyAlignment="1" applyProtection="1"/>
    <xf numFmtId="0" fontId="2" fillId="0" borderId="40" xfId="807" applyFont="1" applyBorder="1" applyAlignment="1" applyProtection="1"/>
    <xf numFmtId="0" fontId="2" fillId="0" borderId="41" xfId="807" applyFont="1" applyBorder="1" applyAlignment="1" applyProtection="1">
      <alignment horizontal="center" vertical="center"/>
    </xf>
    <xf numFmtId="0" fontId="2" fillId="0" borderId="42" xfId="807" applyFont="1" applyBorder="1" applyAlignment="1" applyProtection="1">
      <alignment horizontal="center" vertical="center"/>
    </xf>
    <xf numFmtId="0" fontId="2" fillId="6" borderId="43" xfId="807" applyFont="1" applyFill="1" applyBorder="1" applyAlignment="1" applyProtection="1">
      <alignment horizontal="center" vertical="center"/>
    </xf>
    <xf numFmtId="0" fontId="2" fillId="3" borderId="43" xfId="807" applyFont="1" applyFill="1" applyBorder="1" applyAlignment="1" applyProtection="1">
      <alignment horizontal="center" vertical="center"/>
    </xf>
    <xf numFmtId="0" fontId="2" fillId="22" borderId="43" xfId="807" applyFont="1" applyFill="1" applyBorder="1" applyAlignment="1" applyProtection="1">
      <alignment horizontal="center" vertical="center"/>
    </xf>
    <xf numFmtId="0" fontId="2" fillId="0" borderId="43" xfId="807" applyFont="1" applyBorder="1" applyAlignment="1" applyProtection="1">
      <alignment horizontal="center" vertical="center"/>
    </xf>
    <xf numFmtId="0" fontId="2" fillId="0" borderId="44" xfId="807" applyFont="1" applyBorder="1" applyAlignment="1" applyProtection="1">
      <alignment horizontal="center" vertical="center"/>
    </xf>
    <xf numFmtId="0" fontId="2" fillId="0" borderId="9" xfId="807" applyFont="1" applyBorder="1" applyAlignment="1" applyProtection="1">
      <alignment horizontal="center" vertical="center" wrapText="1"/>
    </xf>
    <xf numFmtId="0" fontId="2" fillId="0" borderId="45" xfId="807" applyFont="1" applyBorder="1" applyAlignment="1" applyProtection="1">
      <alignment horizontal="center" vertical="center"/>
    </xf>
    <xf numFmtId="0" fontId="2" fillId="0" borderId="46" xfId="807" applyFont="1" applyBorder="1" applyAlignment="1" applyProtection="1">
      <alignment horizontal="left" vertical="center"/>
    </xf>
    <xf numFmtId="0" fontId="2" fillId="6" borderId="47" xfId="807" applyFont="1" applyFill="1" applyBorder="1" applyAlignment="1" applyProtection="1">
      <alignment horizontal="center" vertical="center" wrapText="1"/>
    </xf>
    <xf numFmtId="4" fontId="2" fillId="6" borderId="47" xfId="807" applyNumberFormat="1" applyFont="1" applyFill="1" applyBorder="1" applyAlignment="1" applyProtection="1">
      <alignment horizontal="center" vertical="center"/>
    </xf>
    <xf numFmtId="0" fontId="2" fillId="3" borderId="47" xfId="807" applyFont="1" applyFill="1" applyBorder="1" applyAlignment="1" applyProtection="1">
      <alignment horizontal="center" vertical="center"/>
    </xf>
    <xf numFmtId="4" fontId="2" fillId="3" borderId="47" xfId="807" applyNumberFormat="1" applyFont="1" applyFill="1" applyBorder="1" applyAlignment="1" applyProtection="1">
      <alignment horizontal="center" vertical="center"/>
    </xf>
    <xf numFmtId="0" fontId="2" fillId="22" borderId="47" xfId="807" applyFont="1" applyFill="1" applyBorder="1" applyAlignment="1" applyProtection="1">
      <alignment horizontal="center" vertical="center" wrapText="1"/>
    </xf>
    <xf numFmtId="4" fontId="2" fillId="22" borderId="47" xfId="807" applyNumberFormat="1" applyFont="1" applyFill="1" applyBorder="1" applyAlignment="1" applyProtection="1">
      <alignment horizontal="center" vertical="center"/>
    </xf>
    <xf numFmtId="4" fontId="2" fillId="0" borderId="47" xfId="807" applyNumberFormat="1" applyFont="1" applyBorder="1" applyAlignment="1" applyProtection="1">
      <alignment horizontal="center" vertical="center"/>
    </xf>
    <xf numFmtId="4" fontId="2" fillId="0" borderId="48" xfId="807" applyNumberFormat="1" applyFont="1" applyBorder="1" applyAlignment="1" applyProtection="1">
      <alignment horizontal="center" vertical="center"/>
    </xf>
    <xf numFmtId="4" fontId="2" fillId="0" borderId="45" xfId="807" applyNumberFormat="1" applyFont="1" applyBorder="1" applyAlignment="1" applyProtection="1">
      <alignment horizontal="center" vertical="center"/>
    </xf>
    <xf numFmtId="0" fontId="13" fillId="0" borderId="0" xfId="1539" applyFont="1" applyBorder="1" applyAlignment="1" applyProtection="1">
      <alignment horizontal="center" vertical="center"/>
    </xf>
    <xf numFmtId="0" fontId="14" fillId="0" borderId="0" xfId="1539" applyFont="1" applyBorder="1" applyAlignment="1" applyProtection="1">
      <alignment horizontal="center" vertical="center"/>
    </xf>
    <xf numFmtId="0" fontId="14" fillId="13" borderId="0" xfId="1539" applyFont="1" applyFill="1" applyBorder="1" applyAlignment="1" applyProtection="1">
      <alignment horizontal="center" vertical="center"/>
    </xf>
    <xf numFmtId="0" fontId="14" fillId="13" borderId="0" xfId="1539" applyFont="1" applyFill="1" applyBorder="1" applyAlignment="1" applyProtection="1">
      <alignment horizontal="center" vertical="center" wrapText="1"/>
    </xf>
    <xf numFmtId="0" fontId="19" fillId="15" borderId="9" xfId="1539" applyFont="1" applyFill="1" applyBorder="1" applyAlignment="1" applyProtection="1">
      <alignment horizontal="center" vertical="center" wrapText="1"/>
    </xf>
    <xf numFmtId="4" fontId="23" fillId="2" borderId="0" xfId="1539" applyNumberFormat="1" applyFont="1" applyFill="1" applyBorder="1" applyAlignment="1" applyProtection="1">
      <alignment horizontal="center" vertical="center"/>
    </xf>
    <xf numFmtId="0" fontId="26" fillId="13" borderId="1" xfId="1539" applyFont="1" applyFill="1" applyBorder="1" applyAlignment="1" applyProtection="1">
      <alignment horizontal="center" vertical="center" wrapText="1"/>
    </xf>
    <xf numFmtId="0" fontId="26" fillId="13" borderId="14" xfId="1539" applyFont="1" applyFill="1" applyBorder="1" applyAlignment="1" applyProtection="1">
      <alignment horizontal="center" vertical="center" wrapText="1"/>
    </xf>
    <xf numFmtId="0" fontId="26" fillId="13" borderId="1" xfId="1539" applyFont="1" applyFill="1" applyBorder="1" applyAlignment="1" applyProtection="1">
      <alignment horizontal="left" vertical="center" wrapText="1"/>
    </xf>
    <xf numFmtId="2" fontId="26" fillId="13" borderId="1" xfId="1539" applyNumberFormat="1" applyFont="1" applyFill="1" applyBorder="1" applyAlignment="1" applyProtection="1">
      <alignment horizontal="center" vertical="center" wrapText="1"/>
    </xf>
    <xf numFmtId="0" fontId="40" fillId="0" borderId="1" xfId="1539" applyFont="1" applyBorder="1" applyAlignment="1" applyProtection="1">
      <alignment horizontal="left" vertical="center"/>
    </xf>
    <xf numFmtId="0" fontId="39" fillId="0" borderId="1" xfId="809" applyFont="1" applyBorder="1" applyAlignment="1" applyProtection="1">
      <alignment horizontal="center" vertical="center" wrapText="1"/>
    </xf>
    <xf numFmtId="0" fontId="0" fillId="0" borderId="29" xfId="1539" applyFont="1" applyBorder="1" applyAlignment="1" applyProtection="1">
      <alignment wrapText="1"/>
    </xf>
    <xf numFmtId="0" fontId="0" fillId="0" borderId="30" xfId="0" applyBorder="1" applyAlignment="1">
      <alignment wrapText="1"/>
    </xf>
    <xf numFmtId="0" fontId="0" fillId="0" borderId="31" xfId="0" applyBorder="1" applyAlignment="1">
      <alignment wrapText="1"/>
    </xf>
    <xf numFmtId="0" fontId="0" fillId="0" borderId="32" xfId="0" applyBorder="1" applyAlignment="1">
      <alignment wrapText="1"/>
    </xf>
    <xf numFmtId="0" fontId="0" fillId="0" borderId="33" xfId="0" applyBorder="1" applyAlignment="1">
      <alignment wrapText="1"/>
    </xf>
    <xf numFmtId="0" fontId="0" fillId="0" borderId="34" xfId="0" applyBorder="1" applyAlignment="1">
      <alignment wrapText="1"/>
    </xf>
    <xf numFmtId="0" fontId="39" fillId="0" borderId="1" xfId="1539" applyFont="1" applyBorder="1" applyAlignment="1" applyProtection="1">
      <alignment horizontal="justify" vertical="top" wrapText="1"/>
    </xf>
    <xf numFmtId="0" fontId="39" fillId="0" borderId="1" xfId="1539" applyFont="1" applyBorder="1" applyAlignment="1" applyProtection="1">
      <alignment horizontal="left" vertical="center" wrapText="1"/>
    </xf>
    <xf numFmtId="0" fontId="30" fillId="2" borderId="1" xfId="1539" applyFont="1" applyFill="1" applyBorder="1" applyAlignment="1" applyProtection="1">
      <alignment horizontal="center" vertical="center"/>
    </xf>
    <xf numFmtId="0" fontId="41" fillId="0" borderId="39" xfId="807" applyFont="1" applyBorder="1" applyAlignment="1" applyProtection="1">
      <alignment horizontal="center" vertical="center"/>
    </xf>
    <xf numFmtId="0" fontId="38" fillId="13" borderId="29" xfId="1539" applyFont="1" applyFill="1" applyBorder="1" applyAlignment="1" applyProtection="1">
      <alignment horizontal="center" vertical="center" wrapText="1"/>
    </xf>
    <xf numFmtId="0" fontId="0" fillId="0" borderId="30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</cellXfs>
  <cellStyles count="2097">
    <cellStyle name="20% - Accent1" xfId="3"/>
    <cellStyle name="20% - Accent1 2" xfId="4"/>
    <cellStyle name="20% - Accent2" xfId="5"/>
    <cellStyle name="20% - Accent2 2" xfId="6"/>
    <cellStyle name="20% - Accent3" xfId="7"/>
    <cellStyle name="20% - Accent3 2" xfId="8"/>
    <cellStyle name="20% - Accent4" xfId="9"/>
    <cellStyle name="20% - Accent4 2" xfId="10"/>
    <cellStyle name="20% - Accent5" xfId="11"/>
    <cellStyle name="20% - Accent5 2" xfId="12"/>
    <cellStyle name="20% - Accent6" xfId="13"/>
    <cellStyle name="20% - Accent6 2" xfId="14"/>
    <cellStyle name="20% - Ênfase1 2" xfId="15"/>
    <cellStyle name="20% - Ênfase1 2 2" xfId="16"/>
    <cellStyle name="20% - Ênfase1 3" xfId="17"/>
    <cellStyle name="20% - Ênfase1 3 2" xfId="18"/>
    <cellStyle name="20% - Ênfase1 3 3" xfId="19"/>
    <cellStyle name="20% - Ênfase1 3 4" xfId="20"/>
    <cellStyle name="20% - Ênfase1 4" xfId="21"/>
    <cellStyle name="20% - Ênfase1 4 2" xfId="22"/>
    <cellStyle name="20% - Ênfase1 4 2 2" xfId="23"/>
    <cellStyle name="20% - Ênfase1 4 2 3" xfId="24"/>
    <cellStyle name="20% - Ênfase1 4 2 4" xfId="25"/>
    <cellStyle name="20% - Ênfase1 5" xfId="26"/>
    <cellStyle name="20% - Ênfase1 5 2" xfId="27"/>
    <cellStyle name="20% - Ênfase1 5 3" xfId="28"/>
    <cellStyle name="20% - Ênfase1 5 4" xfId="29"/>
    <cellStyle name="20% - Ênfase1 6" xfId="30"/>
    <cellStyle name="20% - Ênfase1 6 2" xfId="31"/>
    <cellStyle name="20% - Ênfase1 6 3" xfId="32"/>
    <cellStyle name="20% - Ênfase1 6 4" xfId="33"/>
    <cellStyle name="20% - Ênfase2 2" xfId="34"/>
    <cellStyle name="20% - Ênfase2 2 2" xfId="35"/>
    <cellStyle name="20% - Ênfase2 3" xfId="36"/>
    <cellStyle name="20% - Ênfase2 3 2" xfId="37"/>
    <cellStyle name="20% - Ênfase2 3 3" xfId="38"/>
    <cellStyle name="20% - Ênfase2 3 4" xfId="39"/>
    <cellStyle name="20% - Ênfase2 4" xfId="40"/>
    <cellStyle name="20% - Ênfase2 4 2" xfId="41"/>
    <cellStyle name="20% - Ênfase2 4 2 2" xfId="42"/>
    <cellStyle name="20% - Ênfase2 4 2 3" xfId="43"/>
    <cellStyle name="20% - Ênfase2 4 2 4" xfId="44"/>
    <cellStyle name="20% - Ênfase2 5" xfId="45"/>
    <cellStyle name="20% - Ênfase2 5 2" xfId="46"/>
    <cellStyle name="20% - Ênfase2 5 3" xfId="47"/>
    <cellStyle name="20% - Ênfase2 5 4" xfId="48"/>
    <cellStyle name="20% - Ênfase2 6" xfId="49"/>
    <cellStyle name="20% - Ênfase2 6 2" xfId="50"/>
    <cellStyle name="20% - Ênfase2 6 3" xfId="51"/>
    <cellStyle name="20% - Ênfase2 6 4" xfId="52"/>
    <cellStyle name="20% - Ênfase3 2" xfId="53"/>
    <cellStyle name="20% - Ênfase3 2 2" xfId="54"/>
    <cellStyle name="20% - Ênfase3 3" xfId="55"/>
    <cellStyle name="20% - Ênfase3 3 2" xfId="56"/>
    <cellStyle name="20% - Ênfase3 3 3" xfId="57"/>
    <cellStyle name="20% - Ênfase3 3 4" xfId="58"/>
    <cellStyle name="20% - Ênfase3 4" xfId="59"/>
    <cellStyle name="20% - Ênfase3 4 2" xfId="60"/>
    <cellStyle name="20% - Ênfase3 4 2 2" xfId="61"/>
    <cellStyle name="20% - Ênfase3 4 2 3" xfId="62"/>
    <cellStyle name="20% - Ênfase3 4 2 4" xfId="63"/>
    <cellStyle name="20% - Ênfase3 5" xfId="64"/>
    <cellStyle name="20% - Ênfase3 5 2" xfId="65"/>
    <cellStyle name="20% - Ênfase3 5 3" xfId="66"/>
    <cellStyle name="20% - Ênfase3 5 4" xfId="67"/>
    <cellStyle name="20% - Ênfase3 6" xfId="68"/>
    <cellStyle name="20% - Ênfase3 6 2" xfId="69"/>
    <cellStyle name="20% - Ênfase3 6 3" xfId="70"/>
    <cellStyle name="20% - Ênfase3 6 4" xfId="71"/>
    <cellStyle name="20% - Ênfase4 2" xfId="72"/>
    <cellStyle name="20% - Ênfase4 2 2" xfId="73"/>
    <cellStyle name="20% - Ênfase4 3" xfId="74"/>
    <cellStyle name="20% - Ênfase4 3 2" xfId="75"/>
    <cellStyle name="20% - Ênfase4 3 3" xfId="76"/>
    <cellStyle name="20% - Ênfase4 3 4" xfId="77"/>
    <cellStyle name="20% - Ênfase4 4" xfId="78"/>
    <cellStyle name="20% - Ênfase4 4 2" xfId="79"/>
    <cellStyle name="20% - Ênfase4 4 2 2" xfId="80"/>
    <cellStyle name="20% - Ênfase4 4 2 3" xfId="81"/>
    <cellStyle name="20% - Ênfase4 4 2 4" xfId="82"/>
    <cellStyle name="20% - Ênfase4 5" xfId="83"/>
    <cellStyle name="20% - Ênfase4 5 2" xfId="84"/>
    <cellStyle name="20% - Ênfase4 5 3" xfId="85"/>
    <cellStyle name="20% - Ênfase4 5 4" xfId="86"/>
    <cellStyle name="20% - Ênfase4 6" xfId="87"/>
    <cellStyle name="20% - Ênfase4 6 2" xfId="88"/>
    <cellStyle name="20% - Ênfase4 6 3" xfId="89"/>
    <cellStyle name="20% - Ênfase4 6 4" xfId="90"/>
    <cellStyle name="20% - Ênfase5 2" xfId="91"/>
    <cellStyle name="20% - Ênfase5 2 2" xfId="92"/>
    <cellStyle name="20% - Ênfase5 3" xfId="93"/>
    <cellStyle name="20% - Ênfase5 3 2" xfId="94"/>
    <cellStyle name="20% - Ênfase5 3 2 2" xfId="95"/>
    <cellStyle name="20% - Ênfase5 3 2 3" xfId="96"/>
    <cellStyle name="20% - Ênfase5 3 2 4" xfId="97"/>
    <cellStyle name="20% - Ênfase5 4" xfId="98"/>
    <cellStyle name="20% - Ênfase5 4 2" xfId="99"/>
    <cellStyle name="20% - Ênfase5 4 3" xfId="100"/>
    <cellStyle name="20% - Ênfase5 4 4" xfId="101"/>
    <cellStyle name="20% - Ênfase5 5" xfId="102"/>
    <cellStyle name="20% - Ênfase5 6" xfId="103"/>
    <cellStyle name="20% - Ênfase5 7" xfId="104"/>
    <cellStyle name="20% - Ênfase6 2" xfId="105"/>
    <cellStyle name="20% - Ênfase6 2 2" xfId="106"/>
    <cellStyle name="20% - Ênfase6 3" xfId="107"/>
    <cellStyle name="20% - Ênfase6 3 2" xfId="108"/>
    <cellStyle name="20% - Ênfase6 3 2 2" xfId="109"/>
    <cellStyle name="20% - Ênfase6 3 2 3" xfId="110"/>
    <cellStyle name="20% - Ênfase6 3 2 4" xfId="111"/>
    <cellStyle name="20% - Ênfase6 4" xfId="112"/>
    <cellStyle name="20% - Ênfase6 4 2" xfId="113"/>
    <cellStyle name="20% - Ênfase6 4 3" xfId="114"/>
    <cellStyle name="20% - Ênfase6 4 4" xfId="115"/>
    <cellStyle name="20% - Ênfase6 5" xfId="116"/>
    <cellStyle name="20% - Ênfase6 6" xfId="117"/>
    <cellStyle name="20% - Ênfase6 7" xfId="118"/>
    <cellStyle name="40% - Accent1" xfId="119"/>
    <cellStyle name="40% - Accent1 2" xfId="120"/>
    <cellStyle name="40% - Accent2" xfId="121"/>
    <cellStyle name="40% - Accent2 2" xfId="122"/>
    <cellStyle name="40% - Accent3" xfId="123"/>
    <cellStyle name="40% - Accent3 2" xfId="124"/>
    <cellStyle name="40% - Accent4" xfId="125"/>
    <cellStyle name="40% - Accent4 2" xfId="126"/>
    <cellStyle name="40% - Accent5" xfId="127"/>
    <cellStyle name="40% - Accent5 2" xfId="128"/>
    <cellStyle name="40% - Accent6" xfId="129"/>
    <cellStyle name="40% - Accent6 2" xfId="130"/>
    <cellStyle name="40% - Ênfase1 2" xfId="131"/>
    <cellStyle name="40% - Ênfase1 2 2" xfId="132"/>
    <cellStyle name="40% - Ênfase1 3" xfId="133"/>
    <cellStyle name="40% - Ênfase1 3 2" xfId="134"/>
    <cellStyle name="40% - Ênfase1 3 2 2" xfId="135"/>
    <cellStyle name="40% - Ênfase1 3 2 3" xfId="136"/>
    <cellStyle name="40% - Ênfase1 3 2 4" xfId="137"/>
    <cellStyle name="40% - Ênfase1 4" xfId="138"/>
    <cellStyle name="40% - Ênfase1 4 2" xfId="139"/>
    <cellStyle name="40% - Ênfase1 4 3" xfId="140"/>
    <cellStyle name="40% - Ênfase1 4 4" xfId="141"/>
    <cellStyle name="40% - Ênfase1 5" xfId="142"/>
    <cellStyle name="40% - Ênfase1 6" xfId="143"/>
    <cellStyle name="40% - Ênfase1 7" xfId="144"/>
    <cellStyle name="40% - Ênfase2 2" xfId="145"/>
    <cellStyle name="40% - Ênfase2 2 2" xfId="146"/>
    <cellStyle name="40% - Ênfase2 3" xfId="147"/>
    <cellStyle name="40% - Ênfase2 3 2" xfId="148"/>
    <cellStyle name="40% - Ênfase2 3 2 2" xfId="149"/>
    <cellStyle name="40% - Ênfase2 3 2 3" xfId="150"/>
    <cellStyle name="40% - Ênfase2 3 2 4" xfId="151"/>
    <cellStyle name="40% - Ênfase2 4" xfId="152"/>
    <cellStyle name="40% - Ênfase2 4 2" xfId="153"/>
    <cellStyle name="40% - Ênfase2 4 3" xfId="154"/>
    <cellStyle name="40% - Ênfase2 4 4" xfId="155"/>
    <cellStyle name="40% - Ênfase2 5" xfId="156"/>
    <cellStyle name="40% - Ênfase2 6" xfId="157"/>
    <cellStyle name="40% - Ênfase2 7" xfId="158"/>
    <cellStyle name="40% - Ênfase3 2" xfId="159"/>
    <cellStyle name="40% - Ênfase3 2 2" xfId="160"/>
    <cellStyle name="40% - Ênfase3 3" xfId="161"/>
    <cellStyle name="40% - Ênfase3 3 2" xfId="162"/>
    <cellStyle name="40% - Ênfase3 3 3" xfId="163"/>
    <cellStyle name="40% - Ênfase3 3 4" xfId="164"/>
    <cellStyle name="40% - Ênfase3 4" xfId="165"/>
    <cellStyle name="40% - Ênfase3 4 2" xfId="166"/>
    <cellStyle name="40% - Ênfase3 4 2 2" xfId="167"/>
    <cellStyle name="40% - Ênfase3 4 2 3" xfId="168"/>
    <cellStyle name="40% - Ênfase3 4 2 4" xfId="169"/>
    <cellStyle name="40% - Ênfase3 5" xfId="170"/>
    <cellStyle name="40% - Ênfase3 5 2" xfId="171"/>
    <cellStyle name="40% - Ênfase3 5 3" xfId="172"/>
    <cellStyle name="40% - Ênfase3 5 4" xfId="173"/>
    <cellStyle name="40% - Ênfase3 6" xfId="174"/>
    <cellStyle name="40% - Ênfase3 6 2" xfId="175"/>
    <cellStyle name="40% - Ênfase3 6 3" xfId="176"/>
    <cellStyle name="40% - Ênfase3 6 4" xfId="177"/>
    <cellStyle name="40% - Ênfase4 2" xfId="178"/>
    <cellStyle name="40% - Ênfase4 2 2" xfId="179"/>
    <cellStyle name="40% - Ênfase4 3" xfId="180"/>
    <cellStyle name="40% - Ênfase4 3 2" xfId="181"/>
    <cellStyle name="40% - Ênfase4 3 2 2" xfId="182"/>
    <cellStyle name="40% - Ênfase4 3 2 3" xfId="183"/>
    <cellStyle name="40% - Ênfase4 3 2 4" xfId="184"/>
    <cellStyle name="40% - Ênfase4 4" xfId="185"/>
    <cellStyle name="40% - Ênfase4 4 2" xfId="186"/>
    <cellStyle name="40% - Ênfase4 4 3" xfId="187"/>
    <cellStyle name="40% - Ênfase4 4 4" xfId="188"/>
    <cellStyle name="40% - Ênfase4 5" xfId="189"/>
    <cellStyle name="40% - Ênfase4 6" xfId="190"/>
    <cellStyle name="40% - Ênfase4 7" xfId="191"/>
    <cellStyle name="40% - Ênfase5 2" xfId="192"/>
    <cellStyle name="40% - Ênfase5 2 2" xfId="193"/>
    <cellStyle name="40% - Ênfase5 3" xfId="194"/>
    <cellStyle name="40% - Ênfase5 3 2" xfId="195"/>
    <cellStyle name="40% - Ênfase5 3 2 2" xfId="196"/>
    <cellStyle name="40% - Ênfase5 3 2 3" xfId="197"/>
    <cellStyle name="40% - Ênfase5 3 2 4" xfId="198"/>
    <cellStyle name="40% - Ênfase5 4" xfId="199"/>
    <cellStyle name="40% - Ênfase5 4 2" xfId="200"/>
    <cellStyle name="40% - Ênfase5 4 3" xfId="201"/>
    <cellStyle name="40% - Ênfase5 4 4" xfId="202"/>
    <cellStyle name="40% - Ênfase5 5" xfId="203"/>
    <cellStyle name="40% - Ênfase5 6" xfId="204"/>
    <cellStyle name="40% - Ênfase5 7" xfId="205"/>
    <cellStyle name="40% - Ênfase6 2" xfId="206"/>
    <cellStyle name="40% - Ênfase6 2 2" xfId="207"/>
    <cellStyle name="40% - Ênfase6 3" xfId="208"/>
    <cellStyle name="40% - Ênfase6 3 2" xfId="209"/>
    <cellStyle name="40% - Ênfase6 3 2 2" xfId="210"/>
    <cellStyle name="40% - Ênfase6 3 2 3" xfId="211"/>
    <cellStyle name="40% - Ênfase6 3 2 4" xfId="212"/>
    <cellStyle name="40% - Ênfase6 4" xfId="213"/>
    <cellStyle name="40% - Ênfase6 4 2" xfId="214"/>
    <cellStyle name="40% - Ênfase6 4 3" xfId="215"/>
    <cellStyle name="40% - Ênfase6 4 4" xfId="216"/>
    <cellStyle name="40% - Ênfase6 5" xfId="217"/>
    <cellStyle name="40% - Ênfase6 6" xfId="218"/>
    <cellStyle name="40% - Ênfase6 7" xfId="219"/>
    <cellStyle name="60% - Accent1" xfId="220"/>
    <cellStyle name="60% - Accent1 2" xfId="221"/>
    <cellStyle name="60% - Accent2" xfId="222"/>
    <cellStyle name="60% - Accent2 2" xfId="223"/>
    <cellStyle name="60% - Accent3" xfId="224"/>
    <cellStyle name="60% - Accent3 2" xfId="225"/>
    <cellStyle name="60% - Accent4" xfId="226"/>
    <cellStyle name="60% - Accent4 2" xfId="227"/>
    <cellStyle name="60% - Accent5" xfId="228"/>
    <cellStyle name="60% - Accent5 2" xfId="229"/>
    <cellStyle name="60% - Accent6" xfId="230"/>
    <cellStyle name="60% - Accent6 2" xfId="231"/>
    <cellStyle name="60% - Ênfase1 2" xfId="232"/>
    <cellStyle name="60% - Ênfase1 2 2" xfId="233"/>
    <cellStyle name="60% - Ênfase1 3" xfId="234"/>
    <cellStyle name="60% - Ênfase2 2" xfId="235"/>
    <cellStyle name="60% - Ênfase2 2 2" xfId="236"/>
    <cellStyle name="60% - Ênfase2 3" xfId="237"/>
    <cellStyle name="60% - Ênfase3 2" xfId="238"/>
    <cellStyle name="60% - Ênfase3 2 2" xfId="239"/>
    <cellStyle name="60% - Ênfase3 3" xfId="240"/>
    <cellStyle name="60% - Ênfase3 4" xfId="241"/>
    <cellStyle name="60% - Ênfase3 5" xfId="242"/>
    <cellStyle name="60% - Ênfase4 2" xfId="243"/>
    <cellStyle name="60% - Ênfase4 2 2" xfId="244"/>
    <cellStyle name="60% - Ênfase4 3" xfId="245"/>
    <cellStyle name="60% - Ênfase4 4" xfId="246"/>
    <cellStyle name="60% - Ênfase4 5" xfId="247"/>
    <cellStyle name="60% - Ênfase5 2" xfId="248"/>
    <cellStyle name="60% - Ênfase5 2 2" xfId="249"/>
    <cellStyle name="60% - Ênfase5 3" xfId="250"/>
    <cellStyle name="60% - Ênfase6 2" xfId="251"/>
    <cellStyle name="60% - Ênfase6 2 2" xfId="252"/>
    <cellStyle name="60% - Ênfase6 3" xfId="253"/>
    <cellStyle name="60% - Ênfase6 4" xfId="254"/>
    <cellStyle name="60% - Ênfase6 5" xfId="255"/>
    <cellStyle name="Accent1" xfId="256"/>
    <cellStyle name="Accent1 2" xfId="257"/>
    <cellStyle name="Accent2" xfId="258"/>
    <cellStyle name="Accent2 2" xfId="259"/>
    <cellStyle name="Accent3" xfId="260"/>
    <cellStyle name="Accent3 2" xfId="261"/>
    <cellStyle name="Accent4" xfId="262"/>
    <cellStyle name="Accent4 2" xfId="263"/>
    <cellStyle name="Accent5" xfId="264"/>
    <cellStyle name="Accent5 2" xfId="265"/>
    <cellStyle name="Accent6" xfId="266"/>
    <cellStyle name="Accent6 2" xfId="267"/>
    <cellStyle name="Bad 1" xfId="268"/>
    <cellStyle name="Bad 2" xfId="269"/>
    <cellStyle name="Bom 2" xfId="270"/>
    <cellStyle name="Bom 2 2" xfId="271"/>
    <cellStyle name="Bom 3" xfId="272"/>
    <cellStyle name="Calculation" xfId="273"/>
    <cellStyle name="Calculation 10" xfId="274"/>
    <cellStyle name="Calculation 10 2" xfId="275"/>
    <cellStyle name="Calculation 10 3" xfId="276"/>
    <cellStyle name="Calculation 10 4" xfId="277"/>
    <cellStyle name="Calculation 11" xfId="278"/>
    <cellStyle name="Calculation 11 2" xfId="279"/>
    <cellStyle name="Calculation 11 3" xfId="280"/>
    <cellStyle name="Calculation 11 4" xfId="281"/>
    <cellStyle name="Calculation 12" xfId="282"/>
    <cellStyle name="Calculation 13" xfId="283"/>
    <cellStyle name="Calculation 14" xfId="284"/>
    <cellStyle name="Calculation 15" xfId="285"/>
    <cellStyle name="Calculation 2" xfId="286"/>
    <cellStyle name="Calculation 2 2" xfId="287"/>
    <cellStyle name="Calculation 2 2 2" xfId="288"/>
    <cellStyle name="Calculation 2 2 3" xfId="289"/>
    <cellStyle name="Calculation 2 2 4" xfId="290"/>
    <cellStyle name="Calculation 2 3" xfId="291"/>
    <cellStyle name="Calculation 2 3 2" xfId="292"/>
    <cellStyle name="Calculation 2 3 3" xfId="293"/>
    <cellStyle name="Calculation 2 3 4" xfId="294"/>
    <cellStyle name="Calculation 2 4" xfId="295"/>
    <cellStyle name="Calculation 2 4 2" xfId="296"/>
    <cellStyle name="Calculation 2 4 3" xfId="297"/>
    <cellStyle name="Calculation 2 4 4" xfId="298"/>
    <cellStyle name="Calculation 2 5" xfId="299"/>
    <cellStyle name="Calculation 2 5 2" xfId="300"/>
    <cellStyle name="Calculation 2 5 3" xfId="301"/>
    <cellStyle name="Calculation 2 5 4" xfId="302"/>
    <cellStyle name="Calculation 2 6" xfId="303"/>
    <cellStyle name="Calculation 2 7" xfId="304"/>
    <cellStyle name="Calculation 2 8" xfId="305"/>
    <cellStyle name="Calculation 2 9" xfId="306"/>
    <cellStyle name="Calculation 3" xfId="307"/>
    <cellStyle name="Calculation 3 2" xfId="308"/>
    <cellStyle name="Calculation 3 2 2" xfId="309"/>
    <cellStyle name="Calculation 3 2 3" xfId="310"/>
    <cellStyle name="Calculation 3 2 4" xfId="311"/>
    <cellStyle name="Calculation 3 3" xfId="312"/>
    <cellStyle name="Calculation 3 3 2" xfId="313"/>
    <cellStyle name="Calculation 3 3 3" xfId="314"/>
    <cellStyle name="Calculation 3 3 4" xfId="315"/>
    <cellStyle name="Calculation 3 4" xfId="316"/>
    <cellStyle name="Calculation 3 4 2" xfId="317"/>
    <cellStyle name="Calculation 3 4 3" xfId="318"/>
    <cellStyle name="Calculation 3 4 4" xfId="319"/>
    <cellStyle name="Calculation 3 5" xfId="320"/>
    <cellStyle name="Calculation 3 5 2" xfId="321"/>
    <cellStyle name="Calculation 3 5 3" xfId="322"/>
    <cellStyle name="Calculation 3 5 4" xfId="323"/>
    <cellStyle name="Calculation 3 6" xfId="324"/>
    <cellStyle name="Calculation 3 7" xfId="325"/>
    <cellStyle name="Calculation 3 8" xfId="326"/>
    <cellStyle name="Calculation 3 9" xfId="327"/>
    <cellStyle name="Calculation 4" xfId="328"/>
    <cellStyle name="Calculation 4 2" xfId="329"/>
    <cellStyle name="Calculation 4 2 2" xfId="330"/>
    <cellStyle name="Calculation 4 2 3" xfId="331"/>
    <cellStyle name="Calculation 4 2 4" xfId="332"/>
    <cellStyle name="Calculation 4 3" xfId="333"/>
    <cellStyle name="Calculation 4 3 2" xfId="334"/>
    <cellStyle name="Calculation 4 3 3" xfId="335"/>
    <cellStyle name="Calculation 4 3 4" xfId="336"/>
    <cellStyle name="Calculation 4 4" xfId="337"/>
    <cellStyle name="Calculation 4 4 2" xfId="338"/>
    <cellStyle name="Calculation 4 4 3" xfId="339"/>
    <cellStyle name="Calculation 4 4 4" xfId="340"/>
    <cellStyle name="Calculation 4 5" xfId="341"/>
    <cellStyle name="Calculation 4 5 2" xfId="342"/>
    <cellStyle name="Calculation 4 5 3" xfId="343"/>
    <cellStyle name="Calculation 4 5 4" xfId="344"/>
    <cellStyle name="Calculation 4 6" xfId="345"/>
    <cellStyle name="Calculation 4 7" xfId="346"/>
    <cellStyle name="Calculation 4 8" xfId="347"/>
    <cellStyle name="Calculation 4 9" xfId="348"/>
    <cellStyle name="Calculation 5" xfId="349"/>
    <cellStyle name="Calculation 5 2" xfId="350"/>
    <cellStyle name="Calculation 5 2 2" xfId="351"/>
    <cellStyle name="Calculation 5 2 3" xfId="352"/>
    <cellStyle name="Calculation 5 2 4" xfId="353"/>
    <cellStyle name="Calculation 5 3" xfId="354"/>
    <cellStyle name="Calculation 5 3 2" xfId="355"/>
    <cellStyle name="Calculation 5 3 3" xfId="356"/>
    <cellStyle name="Calculation 5 3 4" xfId="357"/>
    <cellStyle name="Calculation 5 4" xfId="358"/>
    <cellStyle name="Calculation 5 4 2" xfId="359"/>
    <cellStyle name="Calculation 5 4 3" xfId="360"/>
    <cellStyle name="Calculation 5 4 4" xfId="361"/>
    <cellStyle name="Calculation 5 5" xfId="362"/>
    <cellStyle name="Calculation 5 5 2" xfId="363"/>
    <cellStyle name="Calculation 5 5 3" xfId="364"/>
    <cellStyle name="Calculation 5 5 4" xfId="365"/>
    <cellStyle name="Calculation 5 6" xfId="366"/>
    <cellStyle name="Calculation 5 7" xfId="367"/>
    <cellStyle name="Calculation 5 8" xfId="368"/>
    <cellStyle name="Calculation 5 9" xfId="369"/>
    <cellStyle name="Calculation 6" xfId="370"/>
    <cellStyle name="Calculation 6 2" xfId="371"/>
    <cellStyle name="Calculation 6 3" xfId="372"/>
    <cellStyle name="Calculation 6 4" xfId="373"/>
    <cellStyle name="Calculation 7" xfId="374"/>
    <cellStyle name="Calculation 7 2" xfId="375"/>
    <cellStyle name="Calculation 7 3" xfId="376"/>
    <cellStyle name="Calculation 7 4" xfId="377"/>
    <cellStyle name="Calculation 8" xfId="378"/>
    <cellStyle name="Calculation 8 2" xfId="379"/>
    <cellStyle name="Calculation 8 3" xfId="380"/>
    <cellStyle name="Calculation 8 4" xfId="381"/>
    <cellStyle name="Calculation 9" xfId="382"/>
    <cellStyle name="Calculation 9 2" xfId="383"/>
    <cellStyle name="Calculation 9 3" xfId="384"/>
    <cellStyle name="Calculation 9 4" xfId="385"/>
    <cellStyle name="Cálculo 2" xfId="388"/>
    <cellStyle name="Cálculo 2 10" xfId="389"/>
    <cellStyle name="Cálculo 2 10 2" xfId="390"/>
    <cellStyle name="Cálculo 2 10 3" xfId="391"/>
    <cellStyle name="Cálculo 2 10 4" xfId="392"/>
    <cellStyle name="Cálculo 2 11" xfId="393"/>
    <cellStyle name="Cálculo 2 11 2" xfId="394"/>
    <cellStyle name="Cálculo 2 11 3" xfId="395"/>
    <cellStyle name="Cálculo 2 11 4" xfId="396"/>
    <cellStyle name="Cálculo 2 12" xfId="397"/>
    <cellStyle name="Cálculo 2 13" xfId="398"/>
    <cellStyle name="Cálculo 2 14" xfId="399"/>
    <cellStyle name="Cálculo 2 15" xfId="400"/>
    <cellStyle name="Cálculo 2 2" xfId="401"/>
    <cellStyle name="Cálculo 2 2 2" xfId="402"/>
    <cellStyle name="Cálculo 2 2 2 2" xfId="403"/>
    <cellStyle name="Cálculo 2 2 2 3" xfId="404"/>
    <cellStyle name="Cálculo 2 2 2 4" xfId="405"/>
    <cellStyle name="Cálculo 2 2 3" xfId="406"/>
    <cellStyle name="Cálculo 2 2 3 2" xfId="407"/>
    <cellStyle name="Cálculo 2 2 3 3" xfId="408"/>
    <cellStyle name="Cálculo 2 2 3 4" xfId="409"/>
    <cellStyle name="Cálculo 2 2 4" xfId="410"/>
    <cellStyle name="Cálculo 2 2 4 2" xfId="411"/>
    <cellStyle name="Cálculo 2 2 4 3" xfId="412"/>
    <cellStyle name="Cálculo 2 2 4 4" xfId="413"/>
    <cellStyle name="Cálculo 2 2 5" xfId="414"/>
    <cellStyle name="Cálculo 2 2 5 2" xfId="415"/>
    <cellStyle name="Cálculo 2 2 5 3" xfId="416"/>
    <cellStyle name="Cálculo 2 2 5 4" xfId="417"/>
    <cellStyle name="Cálculo 2 2 6" xfId="418"/>
    <cellStyle name="Cálculo 2 2 7" xfId="419"/>
    <cellStyle name="Cálculo 2 2 8" xfId="420"/>
    <cellStyle name="Cálculo 2 2 9" xfId="421"/>
    <cellStyle name="Cálculo 2 3" xfId="422"/>
    <cellStyle name="Cálculo 2 3 2" xfId="423"/>
    <cellStyle name="Cálculo 2 3 2 2" xfId="424"/>
    <cellStyle name="Cálculo 2 3 2 3" xfId="425"/>
    <cellStyle name="Cálculo 2 3 2 4" xfId="426"/>
    <cellStyle name="Cálculo 2 3 3" xfId="427"/>
    <cellStyle name="Cálculo 2 3 3 2" xfId="428"/>
    <cellStyle name="Cálculo 2 3 3 3" xfId="429"/>
    <cellStyle name="Cálculo 2 3 3 4" xfId="430"/>
    <cellStyle name="Cálculo 2 3 4" xfId="431"/>
    <cellStyle name="Cálculo 2 3 4 2" xfId="432"/>
    <cellStyle name="Cálculo 2 3 4 3" xfId="433"/>
    <cellStyle name="Cálculo 2 3 4 4" xfId="434"/>
    <cellStyle name="Cálculo 2 3 5" xfId="435"/>
    <cellStyle name="Cálculo 2 3 5 2" xfId="436"/>
    <cellStyle name="Cálculo 2 3 5 3" xfId="437"/>
    <cellStyle name="Cálculo 2 3 5 4" xfId="438"/>
    <cellStyle name="Cálculo 2 3 6" xfId="439"/>
    <cellStyle name="Cálculo 2 3 7" xfId="440"/>
    <cellStyle name="Cálculo 2 3 8" xfId="441"/>
    <cellStyle name="Cálculo 2 3 9" xfId="442"/>
    <cellStyle name="Cálculo 2 4" xfId="443"/>
    <cellStyle name="Cálculo 2 4 2" xfId="444"/>
    <cellStyle name="Cálculo 2 4 2 2" xfId="445"/>
    <cellStyle name="Cálculo 2 4 2 3" xfId="446"/>
    <cellStyle name="Cálculo 2 4 2 4" xfId="447"/>
    <cellStyle name="Cálculo 2 4 3" xfId="448"/>
    <cellStyle name="Cálculo 2 4 3 2" xfId="449"/>
    <cellStyle name="Cálculo 2 4 3 3" xfId="450"/>
    <cellStyle name="Cálculo 2 4 3 4" xfId="451"/>
    <cellStyle name="Cálculo 2 4 4" xfId="452"/>
    <cellStyle name="Cálculo 2 4 4 2" xfId="453"/>
    <cellStyle name="Cálculo 2 4 4 3" xfId="454"/>
    <cellStyle name="Cálculo 2 4 4 4" xfId="455"/>
    <cellStyle name="Cálculo 2 4 5" xfId="456"/>
    <cellStyle name="Cálculo 2 4 5 2" xfId="457"/>
    <cellStyle name="Cálculo 2 4 5 3" xfId="458"/>
    <cellStyle name="Cálculo 2 4 5 4" xfId="459"/>
    <cellStyle name="Cálculo 2 4 6" xfId="460"/>
    <cellStyle name="Cálculo 2 4 7" xfId="461"/>
    <cellStyle name="Cálculo 2 4 8" xfId="462"/>
    <cellStyle name="Cálculo 2 4 9" xfId="463"/>
    <cellStyle name="Cálculo 2 5" xfId="464"/>
    <cellStyle name="Cálculo 2 5 2" xfId="465"/>
    <cellStyle name="Cálculo 2 5 2 2" xfId="466"/>
    <cellStyle name="Cálculo 2 5 2 3" xfId="467"/>
    <cellStyle name="Cálculo 2 5 2 4" xfId="468"/>
    <cellStyle name="Cálculo 2 5 3" xfId="469"/>
    <cellStyle name="Cálculo 2 5 3 2" xfId="470"/>
    <cellStyle name="Cálculo 2 5 3 3" xfId="471"/>
    <cellStyle name="Cálculo 2 5 3 4" xfId="472"/>
    <cellStyle name="Cálculo 2 5 4" xfId="473"/>
    <cellStyle name="Cálculo 2 5 4 2" xfId="474"/>
    <cellStyle name="Cálculo 2 5 4 3" xfId="475"/>
    <cellStyle name="Cálculo 2 5 4 4" xfId="476"/>
    <cellStyle name="Cálculo 2 5 5" xfId="477"/>
    <cellStyle name="Cálculo 2 5 5 2" xfId="478"/>
    <cellStyle name="Cálculo 2 5 5 3" xfId="479"/>
    <cellStyle name="Cálculo 2 5 5 4" xfId="480"/>
    <cellStyle name="Cálculo 2 5 6" xfId="481"/>
    <cellStyle name="Cálculo 2 5 7" xfId="482"/>
    <cellStyle name="Cálculo 2 5 8" xfId="483"/>
    <cellStyle name="Cálculo 2 5 9" xfId="484"/>
    <cellStyle name="Cálculo 2 6" xfId="485"/>
    <cellStyle name="Cálculo 2 6 2" xfId="486"/>
    <cellStyle name="Cálculo 2 6 3" xfId="487"/>
    <cellStyle name="Cálculo 2 6 4" xfId="488"/>
    <cellStyle name="Cálculo 2 7" xfId="489"/>
    <cellStyle name="Cálculo 2 7 2" xfId="490"/>
    <cellStyle name="Cálculo 2 7 3" xfId="491"/>
    <cellStyle name="Cálculo 2 7 4" xfId="492"/>
    <cellStyle name="Cálculo 2 8" xfId="493"/>
    <cellStyle name="Cálculo 2 8 2" xfId="494"/>
    <cellStyle name="Cálculo 2 8 3" xfId="495"/>
    <cellStyle name="Cálculo 2 8 4" xfId="496"/>
    <cellStyle name="Cálculo 2 9" xfId="497"/>
    <cellStyle name="Cálculo 2 9 2" xfId="498"/>
    <cellStyle name="Cálculo 2 9 3" xfId="499"/>
    <cellStyle name="Cálculo 2 9 4" xfId="500"/>
    <cellStyle name="Cálculo 3" xfId="501"/>
    <cellStyle name="Cálculo 3 2" xfId="502"/>
    <cellStyle name="Cálculo 3 2 2" xfId="503"/>
    <cellStyle name="Cálculo 3 2 3" xfId="504"/>
    <cellStyle name="Cálculo 3 2 4" xfId="505"/>
    <cellStyle name="Cálculo 3 3" xfId="506"/>
    <cellStyle name="Cálculo 3 3 2" xfId="507"/>
    <cellStyle name="Cálculo 3 3 3" xfId="508"/>
    <cellStyle name="Cálculo 3 3 4" xfId="509"/>
    <cellStyle name="Cálculo 3 4" xfId="510"/>
    <cellStyle name="Cálculo 3 4 2" xfId="511"/>
    <cellStyle name="Cálculo 3 4 3" xfId="512"/>
    <cellStyle name="Cálculo 3 4 4" xfId="513"/>
    <cellStyle name="Cálculo 3 5" xfId="514"/>
    <cellStyle name="Cálculo 3 5 2" xfId="515"/>
    <cellStyle name="Cálculo 3 5 3" xfId="516"/>
    <cellStyle name="Cálculo 3 5 4" xfId="517"/>
    <cellStyle name="Cálculo 3 6" xfId="518"/>
    <cellStyle name="Cálculo 3 7" xfId="519"/>
    <cellStyle name="Cálculo 3 8" xfId="520"/>
    <cellStyle name="Cálculo 3 9" xfId="521"/>
    <cellStyle name="Célula de Verificação 2" xfId="522"/>
    <cellStyle name="Célula de Verificação 2 2" xfId="523"/>
    <cellStyle name="Célula de Verificação 3" xfId="524"/>
    <cellStyle name="Célula Vinculada 2" xfId="525"/>
    <cellStyle name="Check Cell" xfId="386"/>
    <cellStyle name="Check Cell 2" xfId="387"/>
    <cellStyle name="Ênfase1 2" xfId="2079"/>
    <cellStyle name="Ênfase1 2 2" xfId="2080"/>
    <cellStyle name="Ênfase1 3" xfId="2081"/>
    <cellStyle name="Ênfase2 2" xfId="2082"/>
    <cellStyle name="Ênfase2 2 2" xfId="2083"/>
    <cellStyle name="Ênfase2 3" xfId="2084"/>
    <cellStyle name="Ênfase3 2" xfId="2085"/>
    <cellStyle name="Ênfase3 2 2" xfId="2086"/>
    <cellStyle name="Ênfase3 3" xfId="2087"/>
    <cellStyle name="Ênfase4 2" xfId="2088"/>
    <cellStyle name="Ênfase4 2 2" xfId="2089"/>
    <cellStyle name="Ênfase4 3" xfId="2090"/>
    <cellStyle name="Ênfase5 2" xfId="2091"/>
    <cellStyle name="Ênfase5 2 2" xfId="2092"/>
    <cellStyle name="Ênfase5 3" xfId="2093"/>
    <cellStyle name="Ênfase6 2" xfId="2094"/>
    <cellStyle name="Ênfase6 2 2" xfId="2095"/>
    <cellStyle name="Ênfase6 3" xfId="2096"/>
    <cellStyle name="Entrada 2" xfId="526"/>
    <cellStyle name="Entrada 2 10" xfId="527"/>
    <cellStyle name="Entrada 2 10 2" xfId="528"/>
    <cellStyle name="Entrada 2 10 3" xfId="529"/>
    <cellStyle name="Entrada 2 10 4" xfId="530"/>
    <cellStyle name="Entrada 2 11" xfId="531"/>
    <cellStyle name="Entrada 2 11 2" xfId="532"/>
    <cellStyle name="Entrada 2 11 3" xfId="533"/>
    <cellStyle name="Entrada 2 11 4" xfId="534"/>
    <cellStyle name="Entrada 2 12" xfId="535"/>
    <cellStyle name="Entrada 2 13" xfId="536"/>
    <cellStyle name="Entrada 2 14" xfId="537"/>
    <cellStyle name="Entrada 2 15" xfId="538"/>
    <cellStyle name="Entrada 2 2" xfId="539"/>
    <cellStyle name="Entrada 2 2 2" xfId="540"/>
    <cellStyle name="Entrada 2 2 2 2" xfId="541"/>
    <cellStyle name="Entrada 2 2 2 3" xfId="542"/>
    <cellStyle name="Entrada 2 2 2 4" xfId="543"/>
    <cellStyle name="Entrada 2 2 3" xfId="544"/>
    <cellStyle name="Entrada 2 2 3 2" xfId="545"/>
    <cellStyle name="Entrada 2 2 3 3" xfId="546"/>
    <cellStyle name="Entrada 2 2 3 4" xfId="547"/>
    <cellStyle name="Entrada 2 2 4" xfId="548"/>
    <cellStyle name="Entrada 2 2 4 2" xfId="549"/>
    <cellStyle name="Entrada 2 2 4 3" xfId="550"/>
    <cellStyle name="Entrada 2 2 4 4" xfId="551"/>
    <cellStyle name="Entrada 2 2 5" xfId="552"/>
    <cellStyle name="Entrada 2 2 5 2" xfId="553"/>
    <cellStyle name="Entrada 2 2 5 3" xfId="554"/>
    <cellStyle name="Entrada 2 2 5 4" xfId="555"/>
    <cellStyle name="Entrada 2 2 6" xfId="556"/>
    <cellStyle name="Entrada 2 2 7" xfId="557"/>
    <cellStyle name="Entrada 2 2 8" xfId="558"/>
    <cellStyle name="Entrada 2 2 9" xfId="559"/>
    <cellStyle name="Entrada 2 3" xfId="560"/>
    <cellStyle name="Entrada 2 3 2" xfId="561"/>
    <cellStyle name="Entrada 2 3 2 2" xfId="562"/>
    <cellStyle name="Entrada 2 3 2 3" xfId="563"/>
    <cellStyle name="Entrada 2 3 2 4" xfId="564"/>
    <cellStyle name="Entrada 2 3 3" xfId="565"/>
    <cellStyle name="Entrada 2 3 3 2" xfId="566"/>
    <cellStyle name="Entrada 2 3 3 3" xfId="567"/>
    <cellStyle name="Entrada 2 3 3 4" xfId="568"/>
    <cellStyle name="Entrada 2 3 4" xfId="569"/>
    <cellStyle name="Entrada 2 3 4 2" xfId="570"/>
    <cellStyle name="Entrada 2 3 4 3" xfId="571"/>
    <cellStyle name="Entrada 2 3 4 4" xfId="572"/>
    <cellStyle name="Entrada 2 3 5" xfId="573"/>
    <cellStyle name="Entrada 2 3 5 2" xfId="574"/>
    <cellStyle name="Entrada 2 3 5 3" xfId="575"/>
    <cellStyle name="Entrada 2 3 5 4" xfId="576"/>
    <cellStyle name="Entrada 2 3 6" xfId="577"/>
    <cellStyle name="Entrada 2 3 7" xfId="578"/>
    <cellStyle name="Entrada 2 3 8" xfId="579"/>
    <cellStyle name="Entrada 2 3 9" xfId="580"/>
    <cellStyle name="Entrada 2 4" xfId="581"/>
    <cellStyle name="Entrada 2 4 2" xfId="582"/>
    <cellStyle name="Entrada 2 4 2 2" xfId="583"/>
    <cellStyle name="Entrada 2 4 2 3" xfId="584"/>
    <cellStyle name="Entrada 2 4 2 4" xfId="585"/>
    <cellStyle name="Entrada 2 4 3" xfId="586"/>
    <cellStyle name="Entrada 2 4 3 2" xfId="587"/>
    <cellStyle name="Entrada 2 4 3 3" xfId="588"/>
    <cellStyle name="Entrada 2 4 3 4" xfId="589"/>
    <cellStyle name="Entrada 2 4 4" xfId="590"/>
    <cellStyle name="Entrada 2 4 4 2" xfId="591"/>
    <cellStyle name="Entrada 2 4 4 3" xfId="592"/>
    <cellStyle name="Entrada 2 4 4 4" xfId="593"/>
    <cellStyle name="Entrada 2 4 5" xfId="594"/>
    <cellStyle name="Entrada 2 4 5 2" xfId="595"/>
    <cellStyle name="Entrada 2 4 5 3" xfId="596"/>
    <cellStyle name="Entrada 2 4 5 4" xfId="597"/>
    <cellStyle name="Entrada 2 4 6" xfId="598"/>
    <cellStyle name="Entrada 2 4 7" xfId="599"/>
    <cellStyle name="Entrada 2 4 8" xfId="600"/>
    <cellStyle name="Entrada 2 4 9" xfId="601"/>
    <cellStyle name="Entrada 2 5" xfId="602"/>
    <cellStyle name="Entrada 2 5 2" xfId="603"/>
    <cellStyle name="Entrada 2 5 2 2" xfId="604"/>
    <cellStyle name="Entrada 2 5 2 3" xfId="605"/>
    <cellStyle name="Entrada 2 5 2 4" xfId="606"/>
    <cellStyle name="Entrada 2 5 3" xfId="607"/>
    <cellStyle name="Entrada 2 5 3 2" xfId="608"/>
    <cellStyle name="Entrada 2 5 3 3" xfId="609"/>
    <cellStyle name="Entrada 2 5 3 4" xfId="610"/>
    <cellStyle name="Entrada 2 5 4" xfId="611"/>
    <cellStyle name="Entrada 2 5 4 2" xfId="612"/>
    <cellStyle name="Entrada 2 5 4 3" xfId="613"/>
    <cellStyle name="Entrada 2 5 4 4" xfId="614"/>
    <cellStyle name="Entrada 2 5 5" xfId="615"/>
    <cellStyle name="Entrada 2 5 5 2" xfId="616"/>
    <cellStyle name="Entrada 2 5 5 3" xfId="617"/>
    <cellStyle name="Entrada 2 5 5 4" xfId="618"/>
    <cellStyle name="Entrada 2 5 6" xfId="619"/>
    <cellStyle name="Entrada 2 5 7" xfId="620"/>
    <cellStyle name="Entrada 2 5 8" xfId="621"/>
    <cellStyle name="Entrada 2 5 9" xfId="622"/>
    <cellStyle name="Entrada 2 6" xfId="623"/>
    <cellStyle name="Entrada 2 6 2" xfId="624"/>
    <cellStyle name="Entrada 2 6 3" xfId="625"/>
    <cellStyle name="Entrada 2 6 4" xfId="626"/>
    <cellStyle name="Entrada 2 7" xfId="627"/>
    <cellStyle name="Entrada 2 7 2" xfId="628"/>
    <cellStyle name="Entrada 2 7 3" xfId="629"/>
    <cellStyle name="Entrada 2 7 4" xfId="630"/>
    <cellStyle name="Entrada 2 8" xfId="631"/>
    <cellStyle name="Entrada 2 8 2" xfId="632"/>
    <cellStyle name="Entrada 2 8 3" xfId="633"/>
    <cellStyle name="Entrada 2 8 4" xfId="634"/>
    <cellStyle name="Entrada 2 9" xfId="635"/>
    <cellStyle name="Entrada 2 9 2" xfId="636"/>
    <cellStyle name="Entrada 2 9 3" xfId="637"/>
    <cellStyle name="Entrada 2 9 4" xfId="638"/>
    <cellStyle name="Entrada 3" xfId="639"/>
    <cellStyle name="Entrada 3 2" xfId="640"/>
    <cellStyle name="Entrada 3 2 2" xfId="641"/>
    <cellStyle name="Entrada 3 2 3" xfId="642"/>
    <cellStyle name="Entrada 3 2 4" xfId="643"/>
    <cellStyle name="Entrada 3 3" xfId="644"/>
    <cellStyle name="Entrada 3 3 2" xfId="645"/>
    <cellStyle name="Entrada 3 3 3" xfId="646"/>
    <cellStyle name="Entrada 3 3 4" xfId="647"/>
    <cellStyle name="Entrada 3 4" xfId="648"/>
    <cellStyle name="Entrada 3 4 2" xfId="649"/>
    <cellStyle name="Entrada 3 4 3" xfId="650"/>
    <cellStyle name="Entrada 3 4 4" xfId="651"/>
    <cellStyle name="Entrada 3 5" xfId="652"/>
    <cellStyle name="Entrada 3 5 2" xfId="653"/>
    <cellStyle name="Entrada 3 5 3" xfId="654"/>
    <cellStyle name="Entrada 3 5 4" xfId="655"/>
    <cellStyle name="Entrada 3 6" xfId="656"/>
    <cellStyle name="Entrada 3 7" xfId="657"/>
    <cellStyle name="Entrada 3 8" xfId="658"/>
    <cellStyle name="Entrada 3 9" xfId="659"/>
    <cellStyle name="Explanatory Text" xfId="660"/>
    <cellStyle name="Good 2" xfId="661"/>
    <cellStyle name="Good 3" xfId="662"/>
    <cellStyle name="Heading 1 4" xfId="663"/>
    <cellStyle name="Heading 2 5" xfId="664"/>
    <cellStyle name="Heading 3" xfId="665"/>
    <cellStyle name="Heading 4" xfId="666"/>
    <cellStyle name="Incorreto 2" xfId="667"/>
    <cellStyle name="Incorreto 2 2" xfId="668"/>
    <cellStyle name="Incorreto 3" xfId="669"/>
    <cellStyle name="Input" xfId="670"/>
    <cellStyle name="Input 10" xfId="671"/>
    <cellStyle name="Input 10 2" xfId="672"/>
    <cellStyle name="Input 10 3" xfId="673"/>
    <cellStyle name="Input 10 4" xfId="674"/>
    <cellStyle name="Input 11" xfId="675"/>
    <cellStyle name="Input 11 2" xfId="676"/>
    <cellStyle name="Input 11 3" xfId="677"/>
    <cellStyle name="Input 11 4" xfId="678"/>
    <cellStyle name="Input 12" xfId="679"/>
    <cellStyle name="Input 13" xfId="680"/>
    <cellStyle name="Input 14" xfId="681"/>
    <cellStyle name="Input 15" xfId="682"/>
    <cellStyle name="Input 2" xfId="683"/>
    <cellStyle name="Input 2 2" xfId="684"/>
    <cellStyle name="Input 2 2 2" xfId="685"/>
    <cellStyle name="Input 2 2 3" xfId="686"/>
    <cellStyle name="Input 2 2 4" xfId="687"/>
    <cellStyle name="Input 2 3" xfId="688"/>
    <cellStyle name="Input 2 3 2" xfId="689"/>
    <cellStyle name="Input 2 3 3" xfId="690"/>
    <cellStyle name="Input 2 3 4" xfId="691"/>
    <cellStyle name="Input 2 4" xfId="692"/>
    <cellStyle name="Input 2 4 2" xfId="693"/>
    <cellStyle name="Input 2 4 3" xfId="694"/>
    <cellStyle name="Input 2 4 4" xfId="695"/>
    <cellStyle name="Input 2 5" xfId="696"/>
    <cellStyle name="Input 2 5 2" xfId="697"/>
    <cellStyle name="Input 2 5 3" xfId="698"/>
    <cellStyle name="Input 2 5 4" xfId="699"/>
    <cellStyle name="Input 2 6" xfId="700"/>
    <cellStyle name="Input 2 7" xfId="701"/>
    <cellStyle name="Input 2 8" xfId="702"/>
    <cellStyle name="Input 2 9" xfId="703"/>
    <cellStyle name="Input 3" xfId="704"/>
    <cellStyle name="Input 3 2" xfId="705"/>
    <cellStyle name="Input 3 2 2" xfId="706"/>
    <cellStyle name="Input 3 2 3" xfId="707"/>
    <cellStyle name="Input 3 2 4" xfId="708"/>
    <cellStyle name="Input 3 3" xfId="709"/>
    <cellStyle name="Input 3 3 2" xfId="710"/>
    <cellStyle name="Input 3 3 3" xfId="711"/>
    <cellStyle name="Input 3 3 4" xfId="712"/>
    <cellStyle name="Input 3 4" xfId="713"/>
    <cellStyle name="Input 3 4 2" xfId="714"/>
    <cellStyle name="Input 3 4 3" xfId="715"/>
    <cellStyle name="Input 3 4 4" xfId="716"/>
    <cellStyle name="Input 3 5" xfId="717"/>
    <cellStyle name="Input 3 5 2" xfId="718"/>
    <cellStyle name="Input 3 5 3" xfId="719"/>
    <cellStyle name="Input 3 5 4" xfId="720"/>
    <cellStyle name="Input 3 6" xfId="721"/>
    <cellStyle name="Input 3 7" xfId="722"/>
    <cellStyle name="Input 3 8" xfId="723"/>
    <cellStyle name="Input 3 9" xfId="724"/>
    <cellStyle name="Input 4" xfId="725"/>
    <cellStyle name="Input 4 2" xfId="726"/>
    <cellStyle name="Input 4 2 2" xfId="727"/>
    <cellStyle name="Input 4 2 3" xfId="728"/>
    <cellStyle name="Input 4 2 4" xfId="729"/>
    <cellStyle name="Input 4 3" xfId="730"/>
    <cellStyle name="Input 4 3 2" xfId="731"/>
    <cellStyle name="Input 4 3 3" xfId="732"/>
    <cellStyle name="Input 4 3 4" xfId="733"/>
    <cellStyle name="Input 4 4" xfId="734"/>
    <cellStyle name="Input 4 4 2" xfId="735"/>
    <cellStyle name="Input 4 4 3" xfId="736"/>
    <cellStyle name="Input 4 4 4" xfId="737"/>
    <cellStyle name="Input 4 5" xfId="738"/>
    <cellStyle name="Input 4 5 2" xfId="739"/>
    <cellStyle name="Input 4 5 3" xfId="740"/>
    <cellStyle name="Input 4 5 4" xfId="741"/>
    <cellStyle name="Input 4 6" xfId="742"/>
    <cellStyle name="Input 4 7" xfId="743"/>
    <cellStyle name="Input 4 8" xfId="744"/>
    <cellStyle name="Input 4 9" xfId="745"/>
    <cellStyle name="Input 5" xfId="746"/>
    <cellStyle name="Input 5 2" xfId="747"/>
    <cellStyle name="Input 5 2 2" xfId="748"/>
    <cellStyle name="Input 5 2 3" xfId="749"/>
    <cellStyle name="Input 5 2 4" xfId="750"/>
    <cellStyle name="Input 5 3" xfId="751"/>
    <cellStyle name="Input 5 3 2" xfId="752"/>
    <cellStyle name="Input 5 3 3" xfId="753"/>
    <cellStyle name="Input 5 3 4" xfId="754"/>
    <cellStyle name="Input 5 4" xfId="755"/>
    <cellStyle name="Input 5 4 2" xfId="756"/>
    <cellStyle name="Input 5 4 3" xfId="757"/>
    <cellStyle name="Input 5 4 4" xfId="758"/>
    <cellStyle name="Input 5 5" xfId="759"/>
    <cellStyle name="Input 5 5 2" xfId="760"/>
    <cellStyle name="Input 5 5 3" xfId="761"/>
    <cellStyle name="Input 5 5 4" xfId="762"/>
    <cellStyle name="Input 5 6" xfId="763"/>
    <cellStyle name="Input 5 7" xfId="764"/>
    <cellStyle name="Input 5 8" xfId="765"/>
    <cellStyle name="Input 5 9" xfId="766"/>
    <cellStyle name="Input 6" xfId="767"/>
    <cellStyle name="Input 6 2" xfId="768"/>
    <cellStyle name="Input 6 3" xfId="769"/>
    <cellStyle name="Input 6 4" xfId="770"/>
    <cellStyle name="Input 7" xfId="771"/>
    <cellStyle name="Input 7 2" xfId="772"/>
    <cellStyle name="Input 7 3" xfId="773"/>
    <cellStyle name="Input 7 4" xfId="774"/>
    <cellStyle name="Input 8" xfId="775"/>
    <cellStyle name="Input 8 2" xfId="776"/>
    <cellStyle name="Input 8 3" xfId="777"/>
    <cellStyle name="Input 8 4" xfId="778"/>
    <cellStyle name="Input 9" xfId="779"/>
    <cellStyle name="Input 9 2" xfId="780"/>
    <cellStyle name="Input 9 3" xfId="781"/>
    <cellStyle name="Input 9 4" xfId="782"/>
    <cellStyle name="Linked Cell" xfId="783"/>
    <cellStyle name="Moeda 2" xfId="784"/>
    <cellStyle name="Moeda 2 2" xfId="785"/>
    <cellStyle name="Moeda 2 3" xfId="786"/>
    <cellStyle name="Moeda 3" xfId="787"/>
    <cellStyle name="Moeda 3 2" xfId="788"/>
    <cellStyle name="Moeda 4" xfId="789"/>
    <cellStyle name="Moeda 4 2" xfId="790"/>
    <cellStyle name="Moeda 5" xfId="791"/>
    <cellStyle name="Moeda 6" xfId="792"/>
    <cellStyle name="Moeda 7" xfId="793"/>
    <cellStyle name="Moeda 8" xfId="794"/>
    <cellStyle name="Moeda 9" xfId="795"/>
    <cellStyle name="Neutra 2" xfId="796"/>
    <cellStyle name="Neutra 2 2" xfId="797"/>
    <cellStyle name="Neutra 3" xfId="798"/>
    <cellStyle name="Neutral 2" xfId="799"/>
    <cellStyle name="Neutral 6" xfId="800"/>
    <cellStyle name="Normal" xfId="0" builtinId="0"/>
    <cellStyle name="Normal 10" xfId="801"/>
    <cellStyle name="Normal 11" xfId="802"/>
    <cellStyle name="Normal 12" xfId="803"/>
    <cellStyle name="Normal 12 2" xfId="804"/>
    <cellStyle name="Normal 12 3" xfId="805"/>
    <cellStyle name="Normal 12 4" xfId="806"/>
    <cellStyle name="Normal 13" xfId="807"/>
    <cellStyle name="Normal 2" xfId="808"/>
    <cellStyle name="Normal 2 2" xfId="809"/>
    <cellStyle name="Normal 2 2 2" xfId="810"/>
    <cellStyle name="Normal 2 2 3" xfId="811"/>
    <cellStyle name="Normal 2 3" xfId="812"/>
    <cellStyle name="Normal 2 3 2" xfId="813"/>
    <cellStyle name="Normal 2 3 3" xfId="814"/>
    <cellStyle name="Normal 2 4" xfId="815"/>
    <cellStyle name="Normal 3" xfId="816"/>
    <cellStyle name="Normal 3 2" xfId="817"/>
    <cellStyle name="Normal 3 3" xfId="818"/>
    <cellStyle name="Normal 4" xfId="819"/>
    <cellStyle name="Normal 4 2" xfId="820"/>
    <cellStyle name="Normal 4 2 2" xfId="821"/>
    <cellStyle name="Normal 4 2 3" xfId="822"/>
    <cellStyle name="Normal 4 2 4" xfId="823"/>
    <cellStyle name="Normal 4 3" xfId="824"/>
    <cellStyle name="Normal 4 4" xfId="825"/>
    <cellStyle name="Normal 4 5" xfId="826"/>
    <cellStyle name="Normal 4 6" xfId="827"/>
    <cellStyle name="Normal 5" xfId="828"/>
    <cellStyle name="Normal 5 2" xfId="829"/>
    <cellStyle name="Normal 5 2 2" xfId="830"/>
    <cellStyle name="Normal 5 2 3" xfId="831"/>
    <cellStyle name="Normal 5 2 4" xfId="832"/>
    <cellStyle name="Normal 5 3" xfId="833"/>
    <cellStyle name="Normal 5 4" xfId="834"/>
    <cellStyle name="Normal 5 5" xfId="835"/>
    <cellStyle name="Normal 5 6" xfId="836"/>
    <cellStyle name="Normal 6" xfId="837"/>
    <cellStyle name="Normal 6 2" xfId="838"/>
    <cellStyle name="Normal 6 2 2" xfId="839"/>
    <cellStyle name="Normal 6 2 3" xfId="840"/>
    <cellStyle name="Normal 6 2 4" xfId="841"/>
    <cellStyle name="Normal 7" xfId="842"/>
    <cellStyle name="Normal 8" xfId="843"/>
    <cellStyle name="Normal 9" xfId="844"/>
    <cellStyle name="Nota 2" xfId="845"/>
    <cellStyle name="Nota 2 10" xfId="846"/>
    <cellStyle name="Nota 2 10 2" xfId="847"/>
    <cellStyle name="Nota 2 10 3" xfId="848"/>
    <cellStyle name="Nota 2 10 4" xfId="849"/>
    <cellStyle name="Nota 2 11" xfId="850"/>
    <cellStyle name="Nota 2 11 2" xfId="851"/>
    <cellStyle name="Nota 2 11 3" xfId="852"/>
    <cellStyle name="Nota 2 11 4" xfId="853"/>
    <cellStyle name="Nota 2 12" xfId="854"/>
    <cellStyle name="Nota 2 12 2" xfId="855"/>
    <cellStyle name="Nota 2 12 3" xfId="856"/>
    <cellStyle name="Nota 2 12 4" xfId="857"/>
    <cellStyle name="Nota 2 13" xfId="858"/>
    <cellStyle name="Nota 2 13 2" xfId="859"/>
    <cellStyle name="Nota 2 13 3" xfId="860"/>
    <cellStyle name="Nota 2 13 4" xfId="861"/>
    <cellStyle name="Nota 2 14" xfId="862"/>
    <cellStyle name="Nota 2 15" xfId="863"/>
    <cellStyle name="Nota 2 16" xfId="864"/>
    <cellStyle name="Nota 2 17" xfId="865"/>
    <cellStyle name="Nota 2 2" xfId="866"/>
    <cellStyle name="Nota 2 2 10" xfId="867"/>
    <cellStyle name="Nota 2 2 10 2" xfId="868"/>
    <cellStyle name="Nota 2 2 10 3" xfId="869"/>
    <cellStyle name="Nota 2 2 10 4" xfId="870"/>
    <cellStyle name="Nota 2 2 11" xfId="871"/>
    <cellStyle name="Nota 2 2 11 2" xfId="872"/>
    <cellStyle name="Nota 2 2 11 3" xfId="873"/>
    <cellStyle name="Nota 2 2 11 4" xfId="874"/>
    <cellStyle name="Nota 2 2 12" xfId="875"/>
    <cellStyle name="Nota 2 2 13" xfId="876"/>
    <cellStyle name="Nota 2 2 14" xfId="877"/>
    <cellStyle name="Nota 2 2 15" xfId="878"/>
    <cellStyle name="Nota 2 2 2" xfId="879"/>
    <cellStyle name="Nota 2 2 2 2" xfId="880"/>
    <cellStyle name="Nota 2 2 2 2 2" xfId="881"/>
    <cellStyle name="Nota 2 2 2 2 3" xfId="882"/>
    <cellStyle name="Nota 2 2 2 2 4" xfId="883"/>
    <cellStyle name="Nota 2 2 2 3" xfId="884"/>
    <cellStyle name="Nota 2 2 2 3 2" xfId="885"/>
    <cellStyle name="Nota 2 2 2 3 3" xfId="886"/>
    <cellStyle name="Nota 2 2 2 3 4" xfId="887"/>
    <cellStyle name="Nota 2 2 2 4" xfId="888"/>
    <cellStyle name="Nota 2 2 2 4 2" xfId="889"/>
    <cellStyle name="Nota 2 2 2 4 3" xfId="890"/>
    <cellStyle name="Nota 2 2 2 4 4" xfId="891"/>
    <cellStyle name="Nota 2 2 2 5" xfId="892"/>
    <cellStyle name="Nota 2 2 2 5 2" xfId="893"/>
    <cellStyle name="Nota 2 2 2 5 3" xfId="894"/>
    <cellStyle name="Nota 2 2 2 5 4" xfId="895"/>
    <cellStyle name="Nota 2 2 2 6" xfId="896"/>
    <cellStyle name="Nota 2 2 2 7" xfId="897"/>
    <cellStyle name="Nota 2 2 2 8" xfId="898"/>
    <cellStyle name="Nota 2 2 2 9" xfId="899"/>
    <cellStyle name="Nota 2 2 3" xfId="900"/>
    <cellStyle name="Nota 2 2 3 2" xfId="901"/>
    <cellStyle name="Nota 2 2 3 2 2" xfId="902"/>
    <cellStyle name="Nota 2 2 3 2 3" xfId="903"/>
    <cellStyle name="Nota 2 2 3 2 4" xfId="904"/>
    <cellStyle name="Nota 2 2 3 3" xfId="905"/>
    <cellStyle name="Nota 2 2 3 3 2" xfId="906"/>
    <cellStyle name="Nota 2 2 3 3 3" xfId="907"/>
    <cellStyle name="Nota 2 2 3 3 4" xfId="908"/>
    <cellStyle name="Nota 2 2 3 4" xfId="909"/>
    <cellStyle name="Nota 2 2 3 4 2" xfId="910"/>
    <cellStyle name="Nota 2 2 3 4 3" xfId="911"/>
    <cellStyle name="Nota 2 2 3 4 4" xfId="912"/>
    <cellStyle name="Nota 2 2 3 5" xfId="913"/>
    <cellStyle name="Nota 2 2 3 5 2" xfId="914"/>
    <cellStyle name="Nota 2 2 3 5 3" xfId="915"/>
    <cellStyle name="Nota 2 2 3 5 4" xfId="916"/>
    <cellStyle name="Nota 2 2 3 6" xfId="917"/>
    <cellStyle name="Nota 2 2 3 7" xfId="918"/>
    <cellStyle name="Nota 2 2 3 8" xfId="919"/>
    <cellStyle name="Nota 2 2 3 9" xfId="920"/>
    <cellStyle name="Nota 2 2 4" xfId="921"/>
    <cellStyle name="Nota 2 2 4 2" xfId="922"/>
    <cellStyle name="Nota 2 2 4 2 2" xfId="923"/>
    <cellStyle name="Nota 2 2 4 2 3" xfId="924"/>
    <cellStyle name="Nota 2 2 4 2 4" xfId="925"/>
    <cellStyle name="Nota 2 2 4 3" xfId="926"/>
    <cellStyle name="Nota 2 2 4 3 2" xfId="927"/>
    <cellStyle name="Nota 2 2 4 3 3" xfId="928"/>
    <cellStyle name="Nota 2 2 4 3 4" xfId="929"/>
    <cellStyle name="Nota 2 2 4 4" xfId="930"/>
    <cellStyle name="Nota 2 2 4 4 2" xfId="931"/>
    <cellStyle name="Nota 2 2 4 4 3" xfId="932"/>
    <cellStyle name="Nota 2 2 4 4 4" xfId="933"/>
    <cellStyle name="Nota 2 2 4 5" xfId="934"/>
    <cellStyle name="Nota 2 2 4 5 2" xfId="935"/>
    <cellStyle name="Nota 2 2 4 5 3" xfId="936"/>
    <cellStyle name="Nota 2 2 4 5 4" xfId="937"/>
    <cellStyle name="Nota 2 2 4 6" xfId="938"/>
    <cellStyle name="Nota 2 2 4 7" xfId="939"/>
    <cellStyle name="Nota 2 2 4 8" xfId="940"/>
    <cellStyle name="Nota 2 2 4 9" xfId="941"/>
    <cellStyle name="Nota 2 2 5" xfId="942"/>
    <cellStyle name="Nota 2 2 5 2" xfId="943"/>
    <cellStyle name="Nota 2 2 5 2 2" xfId="944"/>
    <cellStyle name="Nota 2 2 5 2 3" xfId="945"/>
    <cellStyle name="Nota 2 2 5 2 4" xfId="946"/>
    <cellStyle name="Nota 2 2 5 3" xfId="947"/>
    <cellStyle name="Nota 2 2 5 3 2" xfId="948"/>
    <cellStyle name="Nota 2 2 5 3 3" xfId="949"/>
    <cellStyle name="Nota 2 2 5 3 4" xfId="950"/>
    <cellStyle name="Nota 2 2 5 4" xfId="951"/>
    <cellStyle name="Nota 2 2 5 4 2" xfId="952"/>
    <cellStyle name="Nota 2 2 5 4 3" xfId="953"/>
    <cellStyle name="Nota 2 2 5 4 4" xfId="954"/>
    <cellStyle name="Nota 2 2 5 5" xfId="955"/>
    <cellStyle name="Nota 2 2 5 5 2" xfId="956"/>
    <cellStyle name="Nota 2 2 5 5 3" xfId="957"/>
    <cellStyle name="Nota 2 2 5 5 4" xfId="958"/>
    <cellStyle name="Nota 2 2 5 6" xfId="959"/>
    <cellStyle name="Nota 2 2 5 7" xfId="960"/>
    <cellStyle name="Nota 2 2 5 8" xfId="961"/>
    <cellStyle name="Nota 2 2 5 9" xfId="962"/>
    <cellStyle name="Nota 2 2 6" xfId="963"/>
    <cellStyle name="Nota 2 2 6 2" xfId="964"/>
    <cellStyle name="Nota 2 2 6 3" xfId="965"/>
    <cellStyle name="Nota 2 2 6 4" xfId="966"/>
    <cellStyle name="Nota 2 2 7" xfId="967"/>
    <cellStyle name="Nota 2 2 7 2" xfId="968"/>
    <cellStyle name="Nota 2 2 7 3" xfId="969"/>
    <cellStyle name="Nota 2 2 7 4" xfId="970"/>
    <cellStyle name="Nota 2 2 8" xfId="971"/>
    <cellStyle name="Nota 2 2 8 2" xfId="972"/>
    <cellStyle name="Nota 2 2 8 3" xfId="973"/>
    <cellStyle name="Nota 2 2 8 4" xfId="974"/>
    <cellStyle name="Nota 2 2 9" xfId="975"/>
    <cellStyle name="Nota 2 2 9 2" xfId="976"/>
    <cellStyle name="Nota 2 2 9 3" xfId="977"/>
    <cellStyle name="Nota 2 2 9 4" xfId="978"/>
    <cellStyle name="Nota 2 3" xfId="979"/>
    <cellStyle name="Nota 2 3 10" xfId="980"/>
    <cellStyle name="Nota 2 3 10 2" xfId="981"/>
    <cellStyle name="Nota 2 3 10 3" xfId="982"/>
    <cellStyle name="Nota 2 3 10 4" xfId="983"/>
    <cellStyle name="Nota 2 3 11" xfId="984"/>
    <cellStyle name="Nota 2 3 11 2" xfId="985"/>
    <cellStyle name="Nota 2 3 11 3" xfId="986"/>
    <cellStyle name="Nota 2 3 11 4" xfId="987"/>
    <cellStyle name="Nota 2 3 12" xfId="988"/>
    <cellStyle name="Nota 2 3 12 2" xfId="989"/>
    <cellStyle name="Nota 2 3 12 3" xfId="990"/>
    <cellStyle name="Nota 2 3 12 4" xfId="991"/>
    <cellStyle name="Nota 2 3 13" xfId="992"/>
    <cellStyle name="Nota 2 3 13 2" xfId="993"/>
    <cellStyle name="Nota 2 3 13 3" xfId="994"/>
    <cellStyle name="Nota 2 3 13 4" xfId="995"/>
    <cellStyle name="Nota 2 3 14" xfId="996"/>
    <cellStyle name="Nota 2 3 15" xfId="997"/>
    <cellStyle name="Nota 2 3 16" xfId="998"/>
    <cellStyle name="Nota 2 3 17" xfId="999"/>
    <cellStyle name="Nota 2 3 2" xfId="1000"/>
    <cellStyle name="Nota 2 3 2 10" xfId="1001"/>
    <cellStyle name="Nota 2 3 2 10 2" xfId="1002"/>
    <cellStyle name="Nota 2 3 2 10 3" xfId="1003"/>
    <cellStyle name="Nota 2 3 2 10 4" xfId="1004"/>
    <cellStyle name="Nota 2 3 2 11" xfId="1005"/>
    <cellStyle name="Nota 2 3 2 11 2" xfId="1006"/>
    <cellStyle name="Nota 2 3 2 11 3" xfId="1007"/>
    <cellStyle name="Nota 2 3 2 11 4" xfId="1008"/>
    <cellStyle name="Nota 2 3 2 12" xfId="1009"/>
    <cellStyle name="Nota 2 3 2 13" xfId="1010"/>
    <cellStyle name="Nota 2 3 2 14" xfId="1011"/>
    <cellStyle name="Nota 2 3 2 15" xfId="1012"/>
    <cellStyle name="Nota 2 3 2 2" xfId="1013"/>
    <cellStyle name="Nota 2 3 2 2 2" xfId="1014"/>
    <cellStyle name="Nota 2 3 2 2 2 2" xfId="1015"/>
    <cellStyle name="Nota 2 3 2 2 2 3" xfId="1016"/>
    <cellStyle name="Nota 2 3 2 2 2 4" xfId="1017"/>
    <cellStyle name="Nota 2 3 2 2 3" xfId="1018"/>
    <cellStyle name="Nota 2 3 2 2 3 2" xfId="1019"/>
    <cellStyle name="Nota 2 3 2 2 3 3" xfId="1020"/>
    <cellStyle name="Nota 2 3 2 2 3 4" xfId="1021"/>
    <cellStyle name="Nota 2 3 2 2 4" xfId="1022"/>
    <cellStyle name="Nota 2 3 2 2 4 2" xfId="1023"/>
    <cellStyle name="Nota 2 3 2 2 4 3" xfId="1024"/>
    <cellStyle name="Nota 2 3 2 2 4 4" xfId="1025"/>
    <cellStyle name="Nota 2 3 2 2 5" xfId="1026"/>
    <cellStyle name="Nota 2 3 2 2 5 2" xfId="1027"/>
    <cellStyle name="Nota 2 3 2 2 5 3" xfId="1028"/>
    <cellStyle name="Nota 2 3 2 2 5 4" xfId="1029"/>
    <cellStyle name="Nota 2 3 2 2 6" xfId="1030"/>
    <cellStyle name="Nota 2 3 2 2 7" xfId="1031"/>
    <cellStyle name="Nota 2 3 2 2 8" xfId="1032"/>
    <cellStyle name="Nota 2 3 2 2 9" xfId="1033"/>
    <cellStyle name="Nota 2 3 2 3" xfId="1034"/>
    <cellStyle name="Nota 2 3 2 3 2" xfId="1035"/>
    <cellStyle name="Nota 2 3 2 3 2 2" xfId="1036"/>
    <cellStyle name="Nota 2 3 2 3 2 3" xfId="1037"/>
    <cellStyle name="Nota 2 3 2 3 2 4" xfId="1038"/>
    <cellStyle name="Nota 2 3 2 3 3" xfId="1039"/>
    <cellStyle name="Nota 2 3 2 3 3 2" xfId="1040"/>
    <cellStyle name="Nota 2 3 2 3 3 3" xfId="1041"/>
    <cellStyle name="Nota 2 3 2 3 3 4" xfId="1042"/>
    <cellStyle name="Nota 2 3 2 3 4" xfId="1043"/>
    <cellStyle name="Nota 2 3 2 3 4 2" xfId="1044"/>
    <cellStyle name="Nota 2 3 2 3 4 3" xfId="1045"/>
    <cellStyle name="Nota 2 3 2 3 4 4" xfId="1046"/>
    <cellStyle name="Nota 2 3 2 3 5" xfId="1047"/>
    <cellStyle name="Nota 2 3 2 3 5 2" xfId="1048"/>
    <cellStyle name="Nota 2 3 2 3 5 3" xfId="1049"/>
    <cellStyle name="Nota 2 3 2 3 5 4" xfId="1050"/>
    <cellStyle name="Nota 2 3 2 3 6" xfId="1051"/>
    <cellStyle name="Nota 2 3 2 3 7" xfId="1052"/>
    <cellStyle name="Nota 2 3 2 3 8" xfId="1053"/>
    <cellStyle name="Nota 2 3 2 3 9" xfId="1054"/>
    <cellStyle name="Nota 2 3 2 4" xfId="1055"/>
    <cellStyle name="Nota 2 3 2 4 2" xfId="1056"/>
    <cellStyle name="Nota 2 3 2 4 2 2" xfId="1057"/>
    <cellStyle name="Nota 2 3 2 4 2 3" xfId="1058"/>
    <cellStyle name="Nota 2 3 2 4 2 4" xfId="1059"/>
    <cellStyle name="Nota 2 3 2 4 3" xfId="1060"/>
    <cellStyle name="Nota 2 3 2 4 3 2" xfId="1061"/>
    <cellStyle name="Nota 2 3 2 4 3 3" xfId="1062"/>
    <cellStyle name="Nota 2 3 2 4 3 4" xfId="1063"/>
    <cellStyle name="Nota 2 3 2 4 4" xfId="1064"/>
    <cellStyle name="Nota 2 3 2 4 4 2" xfId="1065"/>
    <cellStyle name="Nota 2 3 2 4 4 3" xfId="1066"/>
    <cellStyle name="Nota 2 3 2 4 4 4" xfId="1067"/>
    <cellStyle name="Nota 2 3 2 4 5" xfId="1068"/>
    <cellStyle name="Nota 2 3 2 4 5 2" xfId="1069"/>
    <cellStyle name="Nota 2 3 2 4 5 3" xfId="1070"/>
    <cellStyle name="Nota 2 3 2 4 5 4" xfId="1071"/>
    <cellStyle name="Nota 2 3 2 4 6" xfId="1072"/>
    <cellStyle name="Nota 2 3 2 4 7" xfId="1073"/>
    <cellStyle name="Nota 2 3 2 4 8" xfId="1074"/>
    <cellStyle name="Nota 2 3 2 4 9" xfId="1075"/>
    <cellStyle name="Nota 2 3 2 5" xfId="1076"/>
    <cellStyle name="Nota 2 3 2 5 2" xfId="1077"/>
    <cellStyle name="Nota 2 3 2 5 2 2" xfId="1078"/>
    <cellStyle name="Nota 2 3 2 5 2 3" xfId="1079"/>
    <cellStyle name="Nota 2 3 2 5 2 4" xfId="1080"/>
    <cellStyle name="Nota 2 3 2 5 3" xfId="1081"/>
    <cellStyle name="Nota 2 3 2 5 3 2" xfId="1082"/>
    <cellStyle name="Nota 2 3 2 5 3 3" xfId="1083"/>
    <cellStyle name="Nota 2 3 2 5 3 4" xfId="1084"/>
    <cellStyle name="Nota 2 3 2 5 4" xfId="1085"/>
    <cellStyle name="Nota 2 3 2 5 4 2" xfId="1086"/>
    <cellStyle name="Nota 2 3 2 5 4 3" xfId="1087"/>
    <cellStyle name="Nota 2 3 2 5 4 4" xfId="1088"/>
    <cellStyle name="Nota 2 3 2 5 5" xfId="1089"/>
    <cellStyle name="Nota 2 3 2 5 5 2" xfId="1090"/>
    <cellStyle name="Nota 2 3 2 5 5 3" xfId="1091"/>
    <cellStyle name="Nota 2 3 2 5 5 4" xfId="1092"/>
    <cellStyle name="Nota 2 3 2 5 6" xfId="1093"/>
    <cellStyle name="Nota 2 3 2 5 7" xfId="1094"/>
    <cellStyle name="Nota 2 3 2 5 8" xfId="1095"/>
    <cellStyle name="Nota 2 3 2 5 9" xfId="1096"/>
    <cellStyle name="Nota 2 3 2 6" xfId="1097"/>
    <cellStyle name="Nota 2 3 2 6 2" xfId="1098"/>
    <cellStyle name="Nota 2 3 2 6 3" xfId="1099"/>
    <cellStyle name="Nota 2 3 2 6 4" xfId="1100"/>
    <cellStyle name="Nota 2 3 2 7" xfId="1101"/>
    <cellStyle name="Nota 2 3 2 7 2" xfId="1102"/>
    <cellStyle name="Nota 2 3 2 7 3" xfId="1103"/>
    <cellStyle name="Nota 2 3 2 7 4" xfId="1104"/>
    <cellStyle name="Nota 2 3 2 8" xfId="1105"/>
    <cellStyle name="Nota 2 3 2 8 2" xfId="1106"/>
    <cellStyle name="Nota 2 3 2 8 3" xfId="1107"/>
    <cellStyle name="Nota 2 3 2 8 4" xfId="1108"/>
    <cellStyle name="Nota 2 3 2 9" xfId="1109"/>
    <cellStyle name="Nota 2 3 2 9 2" xfId="1110"/>
    <cellStyle name="Nota 2 3 2 9 3" xfId="1111"/>
    <cellStyle name="Nota 2 3 2 9 4" xfId="1112"/>
    <cellStyle name="Nota 2 3 3" xfId="1113"/>
    <cellStyle name="Nota 2 3 3 10" xfId="1114"/>
    <cellStyle name="Nota 2 3 3 10 2" xfId="1115"/>
    <cellStyle name="Nota 2 3 3 10 3" xfId="1116"/>
    <cellStyle name="Nota 2 3 3 10 4" xfId="1117"/>
    <cellStyle name="Nota 2 3 3 11" xfId="1118"/>
    <cellStyle name="Nota 2 3 3 11 2" xfId="1119"/>
    <cellStyle name="Nota 2 3 3 11 3" xfId="1120"/>
    <cellStyle name="Nota 2 3 3 11 4" xfId="1121"/>
    <cellStyle name="Nota 2 3 3 12" xfId="1122"/>
    <cellStyle name="Nota 2 3 3 13" xfId="1123"/>
    <cellStyle name="Nota 2 3 3 14" xfId="1124"/>
    <cellStyle name="Nota 2 3 3 15" xfId="1125"/>
    <cellStyle name="Nota 2 3 3 2" xfId="1126"/>
    <cellStyle name="Nota 2 3 3 2 2" xfId="1127"/>
    <cellStyle name="Nota 2 3 3 2 2 2" xfId="1128"/>
    <cellStyle name="Nota 2 3 3 2 2 3" xfId="1129"/>
    <cellStyle name="Nota 2 3 3 2 2 4" xfId="1130"/>
    <cellStyle name="Nota 2 3 3 2 3" xfId="1131"/>
    <cellStyle name="Nota 2 3 3 2 3 2" xfId="1132"/>
    <cellStyle name="Nota 2 3 3 2 3 3" xfId="1133"/>
    <cellStyle name="Nota 2 3 3 2 3 4" xfId="1134"/>
    <cellStyle name="Nota 2 3 3 2 4" xfId="1135"/>
    <cellStyle name="Nota 2 3 3 2 4 2" xfId="1136"/>
    <cellStyle name="Nota 2 3 3 2 4 3" xfId="1137"/>
    <cellStyle name="Nota 2 3 3 2 4 4" xfId="1138"/>
    <cellStyle name="Nota 2 3 3 2 5" xfId="1139"/>
    <cellStyle name="Nota 2 3 3 2 5 2" xfId="1140"/>
    <cellStyle name="Nota 2 3 3 2 5 3" xfId="1141"/>
    <cellStyle name="Nota 2 3 3 2 5 4" xfId="1142"/>
    <cellStyle name="Nota 2 3 3 2 6" xfId="1143"/>
    <cellStyle name="Nota 2 3 3 2 7" xfId="1144"/>
    <cellStyle name="Nota 2 3 3 2 8" xfId="1145"/>
    <cellStyle name="Nota 2 3 3 2 9" xfId="1146"/>
    <cellStyle name="Nota 2 3 3 3" xfId="1147"/>
    <cellStyle name="Nota 2 3 3 3 2" xfId="1148"/>
    <cellStyle name="Nota 2 3 3 3 2 2" xfId="1149"/>
    <cellStyle name="Nota 2 3 3 3 2 3" xfId="1150"/>
    <cellStyle name="Nota 2 3 3 3 2 4" xfId="1151"/>
    <cellStyle name="Nota 2 3 3 3 3" xfId="1152"/>
    <cellStyle name="Nota 2 3 3 3 3 2" xfId="1153"/>
    <cellStyle name="Nota 2 3 3 3 3 3" xfId="1154"/>
    <cellStyle name="Nota 2 3 3 3 3 4" xfId="1155"/>
    <cellStyle name="Nota 2 3 3 3 4" xfId="1156"/>
    <cellStyle name="Nota 2 3 3 3 4 2" xfId="1157"/>
    <cellStyle name="Nota 2 3 3 3 4 3" xfId="1158"/>
    <cellStyle name="Nota 2 3 3 3 4 4" xfId="1159"/>
    <cellStyle name="Nota 2 3 3 3 5" xfId="1160"/>
    <cellStyle name="Nota 2 3 3 3 5 2" xfId="1161"/>
    <cellStyle name="Nota 2 3 3 3 5 3" xfId="1162"/>
    <cellStyle name="Nota 2 3 3 3 5 4" xfId="1163"/>
    <cellStyle name="Nota 2 3 3 3 6" xfId="1164"/>
    <cellStyle name="Nota 2 3 3 3 7" xfId="1165"/>
    <cellStyle name="Nota 2 3 3 3 8" xfId="1166"/>
    <cellStyle name="Nota 2 3 3 3 9" xfId="1167"/>
    <cellStyle name="Nota 2 3 3 4" xfId="1168"/>
    <cellStyle name="Nota 2 3 3 4 2" xfId="1169"/>
    <cellStyle name="Nota 2 3 3 4 2 2" xfId="1170"/>
    <cellStyle name="Nota 2 3 3 4 2 3" xfId="1171"/>
    <cellStyle name="Nota 2 3 3 4 2 4" xfId="1172"/>
    <cellStyle name="Nota 2 3 3 4 3" xfId="1173"/>
    <cellStyle name="Nota 2 3 3 4 3 2" xfId="1174"/>
    <cellStyle name="Nota 2 3 3 4 3 3" xfId="1175"/>
    <cellStyle name="Nota 2 3 3 4 3 4" xfId="1176"/>
    <cellStyle name="Nota 2 3 3 4 4" xfId="1177"/>
    <cellStyle name="Nota 2 3 3 4 4 2" xfId="1178"/>
    <cellStyle name="Nota 2 3 3 4 4 3" xfId="1179"/>
    <cellStyle name="Nota 2 3 3 4 4 4" xfId="1180"/>
    <cellStyle name="Nota 2 3 3 4 5" xfId="1181"/>
    <cellStyle name="Nota 2 3 3 4 5 2" xfId="1182"/>
    <cellStyle name="Nota 2 3 3 4 5 3" xfId="1183"/>
    <cellStyle name="Nota 2 3 3 4 5 4" xfId="1184"/>
    <cellStyle name="Nota 2 3 3 4 6" xfId="1185"/>
    <cellStyle name="Nota 2 3 3 4 7" xfId="1186"/>
    <cellStyle name="Nota 2 3 3 4 8" xfId="1187"/>
    <cellStyle name="Nota 2 3 3 4 9" xfId="1188"/>
    <cellStyle name="Nota 2 3 3 5" xfId="1189"/>
    <cellStyle name="Nota 2 3 3 5 2" xfId="1190"/>
    <cellStyle name="Nota 2 3 3 5 2 2" xfId="1191"/>
    <cellStyle name="Nota 2 3 3 5 2 3" xfId="1192"/>
    <cellStyle name="Nota 2 3 3 5 2 4" xfId="1193"/>
    <cellStyle name="Nota 2 3 3 5 3" xfId="1194"/>
    <cellStyle name="Nota 2 3 3 5 3 2" xfId="1195"/>
    <cellStyle name="Nota 2 3 3 5 3 3" xfId="1196"/>
    <cellStyle name="Nota 2 3 3 5 3 4" xfId="1197"/>
    <cellStyle name="Nota 2 3 3 5 4" xfId="1198"/>
    <cellStyle name="Nota 2 3 3 5 4 2" xfId="1199"/>
    <cellStyle name="Nota 2 3 3 5 4 3" xfId="1200"/>
    <cellStyle name="Nota 2 3 3 5 4 4" xfId="1201"/>
    <cellStyle name="Nota 2 3 3 5 5" xfId="1202"/>
    <cellStyle name="Nota 2 3 3 5 5 2" xfId="1203"/>
    <cellStyle name="Nota 2 3 3 5 5 3" xfId="1204"/>
    <cellStyle name="Nota 2 3 3 5 5 4" xfId="1205"/>
    <cellStyle name="Nota 2 3 3 5 6" xfId="1206"/>
    <cellStyle name="Nota 2 3 3 5 7" xfId="1207"/>
    <cellStyle name="Nota 2 3 3 5 8" xfId="1208"/>
    <cellStyle name="Nota 2 3 3 5 9" xfId="1209"/>
    <cellStyle name="Nota 2 3 3 6" xfId="1210"/>
    <cellStyle name="Nota 2 3 3 6 2" xfId="1211"/>
    <cellStyle name="Nota 2 3 3 6 3" xfId="1212"/>
    <cellStyle name="Nota 2 3 3 6 4" xfId="1213"/>
    <cellStyle name="Nota 2 3 3 7" xfId="1214"/>
    <cellStyle name="Nota 2 3 3 7 2" xfId="1215"/>
    <cellStyle name="Nota 2 3 3 7 3" xfId="1216"/>
    <cellStyle name="Nota 2 3 3 7 4" xfId="1217"/>
    <cellStyle name="Nota 2 3 3 8" xfId="1218"/>
    <cellStyle name="Nota 2 3 3 8 2" xfId="1219"/>
    <cellStyle name="Nota 2 3 3 8 3" xfId="1220"/>
    <cellStyle name="Nota 2 3 3 8 4" xfId="1221"/>
    <cellStyle name="Nota 2 3 3 9" xfId="1222"/>
    <cellStyle name="Nota 2 3 3 9 2" xfId="1223"/>
    <cellStyle name="Nota 2 3 3 9 3" xfId="1224"/>
    <cellStyle name="Nota 2 3 3 9 4" xfId="1225"/>
    <cellStyle name="Nota 2 3 4" xfId="1226"/>
    <cellStyle name="Nota 2 3 4 2" xfId="1227"/>
    <cellStyle name="Nota 2 3 4 2 2" xfId="1228"/>
    <cellStyle name="Nota 2 3 4 2 3" xfId="1229"/>
    <cellStyle name="Nota 2 3 4 2 4" xfId="1230"/>
    <cellStyle name="Nota 2 3 4 3" xfId="1231"/>
    <cellStyle name="Nota 2 3 4 3 2" xfId="1232"/>
    <cellStyle name="Nota 2 3 4 3 3" xfId="1233"/>
    <cellStyle name="Nota 2 3 4 3 4" xfId="1234"/>
    <cellStyle name="Nota 2 3 4 4" xfId="1235"/>
    <cellStyle name="Nota 2 3 4 4 2" xfId="1236"/>
    <cellStyle name="Nota 2 3 4 4 3" xfId="1237"/>
    <cellStyle name="Nota 2 3 4 4 4" xfId="1238"/>
    <cellStyle name="Nota 2 3 4 5" xfId="1239"/>
    <cellStyle name="Nota 2 3 4 5 2" xfId="1240"/>
    <cellStyle name="Nota 2 3 4 5 3" xfId="1241"/>
    <cellStyle name="Nota 2 3 4 5 4" xfId="1242"/>
    <cellStyle name="Nota 2 3 4 6" xfId="1243"/>
    <cellStyle name="Nota 2 3 4 7" xfId="1244"/>
    <cellStyle name="Nota 2 3 4 8" xfId="1245"/>
    <cellStyle name="Nota 2 3 4 9" xfId="1246"/>
    <cellStyle name="Nota 2 3 5" xfId="1247"/>
    <cellStyle name="Nota 2 3 5 2" xfId="1248"/>
    <cellStyle name="Nota 2 3 5 2 2" xfId="1249"/>
    <cellStyle name="Nota 2 3 5 2 3" xfId="1250"/>
    <cellStyle name="Nota 2 3 5 2 4" xfId="1251"/>
    <cellStyle name="Nota 2 3 5 3" xfId="1252"/>
    <cellStyle name="Nota 2 3 5 3 2" xfId="1253"/>
    <cellStyle name="Nota 2 3 5 3 3" xfId="1254"/>
    <cellStyle name="Nota 2 3 5 3 4" xfId="1255"/>
    <cellStyle name="Nota 2 3 5 4" xfId="1256"/>
    <cellStyle name="Nota 2 3 5 4 2" xfId="1257"/>
    <cellStyle name="Nota 2 3 5 4 3" xfId="1258"/>
    <cellStyle name="Nota 2 3 5 4 4" xfId="1259"/>
    <cellStyle name="Nota 2 3 5 5" xfId="1260"/>
    <cellStyle name="Nota 2 3 5 5 2" xfId="1261"/>
    <cellStyle name="Nota 2 3 5 5 3" xfId="1262"/>
    <cellStyle name="Nota 2 3 5 5 4" xfId="1263"/>
    <cellStyle name="Nota 2 3 5 6" xfId="1264"/>
    <cellStyle name="Nota 2 3 5 7" xfId="1265"/>
    <cellStyle name="Nota 2 3 5 8" xfId="1266"/>
    <cellStyle name="Nota 2 3 5 9" xfId="1267"/>
    <cellStyle name="Nota 2 3 6" xfId="1268"/>
    <cellStyle name="Nota 2 3 6 2" xfId="1269"/>
    <cellStyle name="Nota 2 3 6 2 2" xfId="1270"/>
    <cellStyle name="Nota 2 3 6 2 3" xfId="1271"/>
    <cellStyle name="Nota 2 3 6 2 4" xfId="1272"/>
    <cellStyle name="Nota 2 3 6 3" xfId="1273"/>
    <cellStyle name="Nota 2 3 6 3 2" xfId="1274"/>
    <cellStyle name="Nota 2 3 6 3 3" xfId="1275"/>
    <cellStyle name="Nota 2 3 6 3 4" xfId="1276"/>
    <cellStyle name="Nota 2 3 6 4" xfId="1277"/>
    <cellStyle name="Nota 2 3 6 4 2" xfId="1278"/>
    <cellStyle name="Nota 2 3 6 4 3" xfId="1279"/>
    <cellStyle name="Nota 2 3 6 4 4" xfId="1280"/>
    <cellStyle name="Nota 2 3 6 5" xfId="1281"/>
    <cellStyle name="Nota 2 3 6 5 2" xfId="1282"/>
    <cellStyle name="Nota 2 3 6 5 3" xfId="1283"/>
    <cellStyle name="Nota 2 3 6 5 4" xfId="1284"/>
    <cellStyle name="Nota 2 3 6 6" xfId="1285"/>
    <cellStyle name="Nota 2 3 6 7" xfId="1286"/>
    <cellStyle name="Nota 2 3 6 8" xfId="1287"/>
    <cellStyle name="Nota 2 3 6 9" xfId="1288"/>
    <cellStyle name="Nota 2 3 7" xfId="1289"/>
    <cellStyle name="Nota 2 3 7 2" xfId="1290"/>
    <cellStyle name="Nota 2 3 7 2 2" xfId="1291"/>
    <cellStyle name="Nota 2 3 7 2 3" xfId="1292"/>
    <cellStyle name="Nota 2 3 7 2 4" xfId="1293"/>
    <cellStyle name="Nota 2 3 7 3" xfId="1294"/>
    <cellStyle name="Nota 2 3 7 3 2" xfId="1295"/>
    <cellStyle name="Nota 2 3 7 3 3" xfId="1296"/>
    <cellStyle name="Nota 2 3 7 3 4" xfId="1297"/>
    <cellStyle name="Nota 2 3 7 4" xfId="1298"/>
    <cellStyle name="Nota 2 3 7 4 2" xfId="1299"/>
    <cellStyle name="Nota 2 3 7 4 3" xfId="1300"/>
    <cellStyle name="Nota 2 3 7 4 4" xfId="1301"/>
    <cellStyle name="Nota 2 3 7 5" xfId="1302"/>
    <cellStyle name="Nota 2 3 7 5 2" xfId="1303"/>
    <cellStyle name="Nota 2 3 7 5 3" xfId="1304"/>
    <cellStyle name="Nota 2 3 7 5 4" xfId="1305"/>
    <cellStyle name="Nota 2 3 7 6" xfId="1306"/>
    <cellStyle name="Nota 2 3 7 7" xfId="1307"/>
    <cellStyle name="Nota 2 3 7 8" xfId="1308"/>
    <cellStyle name="Nota 2 3 7 9" xfId="1309"/>
    <cellStyle name="Nota 2 3 8" xfId="1310"/>
    <cellStyle name="Nota 2 3 8 2" xfId="1311"/>
    <cellStyle name="Nota 2 3 8 3" xfId="1312"/>
    <cellStyle name="Nota 2 3 8 4" xfId="1313"/>
    <cellStyle name="Nota 2 3 9" xfId="1314"/>
    <cellStyle name="Nota 2 3 9 2" xfId="1315"/>
    <cellStyle name="Nota 2 3 9 3" xfId="1316"/>
    <cellStyle name="Nota 2 3 9 4" xfId="1317"/>
    <cellStyle name="Nota 2 4" xfId="1318"/>
    <cellStyle name="Nota 2 4 2" xfId="1319"/>
    <cellStyle name="Nota 2 4 2 2" xfId="1320"/>
    <cellStyle name="Nota 2 4 2 3" xfId="1321"/>
    <cellStyle name="Nota 2 4 2 4" xfId="1322"/>
    <cellStyle name="Nota 2 4 3" xfId="1323"/>
    <cellStyle name="Nota 2 4 3 2" xfId="1324"/>
    <cellStyle name="Nota 2 4 3 3" xfId="1325"/>
    <cellStyle name="Nota 2 4 3 4" xfId="1326"/>
    <cellStyle name="Nota 2 4 4" xfId="1327"/>
    <cellStyle name="Nota 2 4 4 2" xfId="1328"/>
    <cellStyle name="Nota 2 4 4 3" xfId="1329"/>
    <cellStyle name="Nota 2 4 4 4" xfId="1330"/>
    <cellStyle name="Nota 2 4 5" xfId="1331"/>
    <cellStyle name="Nota 2 4 5 2" xfId="1332"/>
    <cellStyle name="Nota 2 4 5 3" xfId="1333"/>
    <cellStyle name="Nota 2 4 5 4" xfId="1334"/>
    <cellStyle name="Nota 2 4 6" xfId="1335"/>
    <cellStyle name="Nota 2 4 7" xfId="1336"/>
    <cellStyle name="Nota 2 4 8" xfId="1337"/>
    <cellStyle name="Nota 2 4 9" xfId="1338"/>
    <cellStyle name="Nota 2 5" xfId="1339"/>
    <cellStyle name="Nota 2 5 2" xfId="1340"/>
    <cellStyle name="Nota 2 5 2 2" xfId="1341"/>
    <cellStyle name="Nota 2 5 2 3" xfId="1342"/>
    <cellStyle name="Nota 2 5 2 4" xfId="1343"/>
    <cellStyle name="Nota 2 5 3" xfId="1344"/>
    <cellStyle name="Nota 2 5 3 2" xfId="1345"/>
    <cellStyle name="Nota 2 5 3 3" xfId="1346"/>
    <cellStyle name="Nota 2 5 3 4" xfId="1347"/>
    <cellStyle name="Nota 2 5 4" xfId="1348"/>
    <cellStyle name="Nota 2 5 4 2" xfId="1349"/>
    <cellStyle name="Nota 2 5 4 3" xfId="1350"/>
    <cellStyle name="Nota 2 5 4 4" xfId="1351"/>
    <cellStyle name="Nota 2 5 5" xfId="1352"/>
    <cellStyle name="Nota 2 5 5 2" xfId="1353"/>
    <cellStyle name="Nota 2 5 5 3" xfId="1354"/>
    <cellStyle name="Nota 2 5 5 4" xfId="1355"/>
    <cellStyle name="Nota 2 5 6" xfId="1356"/>
    <cellStyle name="Nota 2 5 7" xfId="1357"/>
    <cellStyle name="Nota 2 5 8" xfId="1358"/>
    <cellStyle name="Nota 2 5 9" xfId="1359"/>
    <cellStyle name="Nota 2 6" xfId="1360"/>
    <cellStyle name="Nota 2 6 2" xfId="1361"/>
    <cellStyle name="Nota 2 6 2 2" xfId="1362"/>
    <cellStyle name="Nota 2 6 2 3" xfId="1363"/>
    <cellStyle name="Nota 2 6 2 4" xfId="1364"/>
    <cellStyle name="Nota 2 6 3" xfId="1365"/>
    <cellStyle name="Nota 2 6 3 2" xfId="1366"/>
    <cellStyle name="Nota 2 6 3 3" xfId="1367"/>
    <cellStyle name="Nota 2 6 3 4" xfId="1368"/>
    <cellStyle name="Nota 2 6 4" xfId="1369"/>
    <cellStyle name="Nota 2 6 4 2" xfId="1370"/>
    <cellStyle name="Nota 2 6 4 3" xfId="1371"/>
    <cellStyle name="Nota 2 6 4 4" xfId="1372"/>
    <cellStyle name="Nota 2 6 5" xfId="1373"/>
    <cellStyle name="Nota 2 6 5 2" xfId="1374"/>
    <cellStyle name="Nota 2 6 5 3" xfId="1375"/>
    <cellStyle name="Nota 2 6 5 4" xfId="1376"/>
    <cellStyle name="Nota 2 6 6" xfId="1377"/>
    <cellStyle name="Nota 2 6 7" xfId="1378"/>
    <cellStyle name="Nota 2 6 8" xfId="1379"/>
    <cellStyle name="Nota 2 6 9" xfId="1380"/>
    <cellStyle name="Nota 2 7" xfId="1381"/>
    <cellStyle name="Nota 2 7 2" xfId="1382"/>
    <cellStyle name="Nota 2 7 2 2" xfId="1383"/>
    <cellStyle name="Nota 2 7 2 3" xfId="1384"/>
    <cellStyle name="Nota 2 7 2 4" xfId="1385"/>
    <cellStyle name="Nota 2 7 3" xfId="1386"/>
    <cellStyle name="Nota 2 7 3 2" xfId="1387"/>
    <cellStyle name="Nota 2 7 3 3" xfId="1388"/>
    <cellStyle name="Nota 2 7 3 4" xfId="1389"/>
    <cellStyle name="Nota 2 7 4" xfId="1390"/>
    <cellStyle name="Nota 2 7 4 2" xfId="1391"/>
    <cellStyle name="Nota 2 7 4 3" xfId="1392"/>
    <cellStyle name="Nota 2 7 4 4" xfId="1393"/>
    <cellStyle name="Nota 2 7 5" xfId="1394"/>
    <cellStyle name="Nota 2 7 5 2" xfId="1395"/>
    <cellStyle name="Nota 2 7 5 3" xfId="1396"/>
    <cellStyle name="Nota 2 7 5 4" xfId="1397"/>
    <cellStyle name="Nota 2 7 6" xfId="1398"/>
    <cellStyle name="Nota 2 7 7" xfId="1399"/>
    <cellStyle name="Nota 2 7 8" xfId="1400"/>
    <cellStyle name="Nota 2 7 9" xfId="1401"/>
    <cellStyle name="Nota 2 8" xfId="1402"/>
    <cellStyle name="Nota 2 8 2" xfId="1403"/>
    <cellStyle name="Nota 2 8 3" xfId="1404"/>
    <cellStyle name="Nota 2 8 4" xfId="1405"/>
    <cellStyle name="Nota 2 9" xfId="1406"/>
    <cellStyle name="Nota 2 9 2" xfId="1407"/>
    <cellStyle name="Nota 2 9 3" xfId="1408"/>
    <cellStyle name="Nota 2 9 4" xfId="1409"/>
    <cellStyle name="Nota 3" xfId="1410"/>
    <cellStyle name="Nota 3 10" xfId="1411"/>
    <cellStyle name="Nota 3 10 2" xfId="1412"/>
    <cellStyle name="Nota 3 10 3" xfId="1413"/>
    <cellStyle name="Nota 3 10 4" xfId="1414"/>
    <cellStyle name="Nota 3 11" xfId="1415"/>
    <cellStyle name="Nota 3 11 2" xfId="1416"/>
    <cellStyle name="Nota 3 11 3" xfId="1417"/>
    <cellStyle name="Nota 3 11 4" xfId="1418"/>
    <cellStyle name="Nota 3 12" xfId="1419"/>
    <cellStyle name="Nota 3 13" xfId="1420"/>
    <cellStyle name="Nota 3 14" xfId="1421"/>
    <cellStyle name="Nota 3 15" xfId="1422"/>
    <cellStyle name="Nota 3 2" xfId="1423"/>
    <cellStyle name="Nota 3 2 2" xfId="1424"/>
    <cellStyle name="Nota 3 2 2 2" xfId="1425"/>
    <cellStyle name="Nota 3 2 2 3" xfId="1426"/>
    <cellStyle name="Nota 3 2 2 4" xfId="1427"/>
    <cellStyle name="Nota 3 2 3" xfId="1428"/>
    <cellStyle name="Nota 3 2 3 2" xfId="1429"/>
    <cellStyle name="Nota 3 2 3 3" xfId="1430"/>
    <cellStyle name="Nota 3 2 3 4" xfId="1431"/>
    <cellStyle name="Nota 3 2 4" xfId="1432"/>
    <cellStyle name="Nota 3 2 4 2" xfId="1433"/>
    <cellStyle name="Nota 3 2 4 3" xfId="1434"/>
    <cellStyle name="Nota 3 2 4 4" xfId="1435"/>
    <cellStyle name="Nota 3 2 5" xfId="1436"/>
    <cellStyle name="Nota 3 2 5 2" xfId="1437"/>
    <cellStyle name="Nota 3 2 5 3" xfId="1438"/>
    <cellStyle name="Nota 3 2 5 4" xfId="1439"/>
    <cellStyle name="Nota 3 2 6" xfId="1440"/>
    <cellStyle name="Nota 3 2 7" xfId="1441"/>
    <cellStyle name="Nota 3 2 8" xfId="1442"/>
    <cellStyle name="Nota 3 2 9" xfId="1443"/>
    <cellStyle name="Nota 3 3" xfId="1444"/>
    <cellStyle name="Nota 3 3 2" xfId="1445"/>
    <cellStyle name="Nota 3 3 2 2" xfId="1446"/>
    <cellStyle name="Nota 3 3 2 3" xfId="1447"/>
    <cellStyle name="Nota 3 3 2 4" xfId="1448"/>
    <cellStyle name="Nota 3 3 3" xfId="1449"/>
    <cellStyle name="Nota 3 3 3 2" xfId="1450"/>
    <cellStyle name="Nota 3 3 3 3" xfId="1451"/>
    <cellStyle name="Nota 3 3 3 4" xfId="1452"/>
    <cellStyle name="Nota 3 3 4" xfId="1453"/>
    <cellStyle name="Nota 3 3 4 2" xfId="1454"/>
    <cellStyle name="Nota 3 3 4 3" xfId="1455"/>
    <cellStyle name="Nota 3 3 4 4" xfId="1456"/>
    <cellStyle name="Nota 3 3 5" xfId="1457"/>
    <cellStyle name="Nota 3 3 5 2" xfId="1458"/>
    <cellStyle name="Nota 3 3 5 3" xfId="1459"/>
    <cellStyle name="Nota 3 3 5 4" xfId="1460"/>
    <cellStyle name="Nota 3 3 6" xfId="1461"/>
    <cellStyle name="Nota 3 3 7" xfId="1462"/>
    <cellStyle name="Nota 3 3 8" xfId="1463"/>
    <cellStyle name="Nota 3 3 9" xfId="1464"/>
    <cellStyle name="Nota 3 4" xfId="1465"/>
    <cellStyle name="Nota 3 4 2" xfId="1466"/>
    <cellStyle name="Nota 3 4 2 2" xfId="1467"/>
    <cellStyle name="Nota 3 4 2 3" xfId="1468"/>
    <cellStyle name="Nota 3 4 2 4" xfId="1469"/>
    <cellStyle name="Nota 3 4 3" xfId="1470"/>
    <cellStyle name="Nota 3 4 3 2" xfId="1471"/>
    <cellStyle name="Nota 3 4 3 3" xfId="1472"/>
    <cellStyle name="Nota 3 4 3 4" xfId="1473"/>
    <cellStyle name="Nota 3 4 4" xfId="1474"/>
    <cellStyle name="Nota 3 4 4 2" xfId="1475"/>
    <cellStyle name="Nota 3 4 4 3" xfId="1476"/>
    <cellStyle name="Nota 3 4 4 4" xfId="1477"/>
    <cellStyle name="Nota 3 4 5" xfId="1478"/>
    <cellStyle name="Nota 3 4 5 2" xfId="1479"/>
    <cellStyle name="Nota 3 4 5 3" xfId="1480"/>
    <cellStyle name="Nota 3 4 5 4" xfId="1481"/>
    <cellStyle name="Nota 3 4 6" xfId="1482"/>
    <cellStyle name="Nota 3 4 7" xfId="1483"/>
    <cellStyle name="Nota 3 4 8" xfId="1484"/>
    <cellStyle name="Nota 3 4 9" xfId="1485"/>
    <cellStyle name="Nota 3 5" xfId="1486"/>
    <cellStyle name="Nota 3 5 2" xfId="1487"/>
    <cellStyle name="Nota 3 5 2 2" xfId="1488"/>
    <cellStyle name="Nota 3 5 2 3" xfId="1489"/>
    <cellStyle name="Nota 3 5 2 4" xfId="1490"/>
    <cellStyle name="Nota 3 5 3" xfId="1491"/>
    <cellStyle name="Nota 3 5 3 2" xfId="1492"/>
    <cellStyle name="Nota 3 5 3 3" xfId="1493"/>
    <cellStyle name="Nota 3 5 3 4" xfId="1494"/>
    <cellStyle name="Nota 3 5 4" xfId="1495"/>
    <cellStyle name="Nota 3 5 4 2" xfId="1496"/>
    <cellStyle name="Nota 3 5 4 3" xfId="1497"/>
    <cellStyle name="Nota 3 5 4 4" xfId="1498"/>
    <cellStyle name="Nota 3 5 5" xfId="1499"/>
    <cellStyle name="Nota 3 5 5 2" xfId="1500"/>
    <cellStyle name="Nota 3 5 5 3" xfId="1501"/>
    <cellStyle name="Nota 3 5 5 4" xfId="1502"/>
    <cellStyle name="Nota 3 5 6" xfId="1503"/>
    <cellStyle name="Nota 3 5 7" xfId="1504"/>
    <cellStyle name="Nota 3 5 8" xfId="1505"/>
    <cellStyle name="Nota 3 5 9" xfId="1506"/>
    <cellStyle name="Nota 3 6" xfId="1507"/>
    <cellStyle name="Nota 3 6 2" xfId="1508"/>
    <cellStyle name="Nota 3 6 3" xfId="1509"/>
    <cellStyle name="Nota 3 6 4" xfId="1510"/>
    <cellStyle name="Nota 3 7" xfId="1511"/>
    <cellStyle name="Nota 3 7 2" xfId="1512"/>
    <cellStyle name="Nota 3 7 3" xfId="1513"/>
    <cellStyle name="Nota 3 7 4" xfId="1514"/>
    <cellStyle name="Nota 3 8" xfId="1515"/>
    <cellStyle name="Nota 3 8 2" xfId="1516"/>
    <cellStyle name="Nota 3 8 3" xfId="1517"/>
    <cellStyle name="Nota 3 8 4" xfId="1518"/>
    <cellStyle name="Nota 3 9" xfId="1519"/>
    <cellStyle name="Nota 3 9 2" xfId="1520"/>
    <cellStyle name="Nota 3 9 3" xfId="1521"/>
    <cellStyle name="Nota 3 9 4" xfId="1522"/>
    <cellStyle name="Nota 4" xfId="1523"/>
    <cellStyle name="Nota 4 2" xfId="1524"/>
    <cellStyle name="Nota 5" xfId="1525"/>
    <cellStyle name="Nota 5 2" xfId="1526"/>
    <cellStyle name="Nota 6" xfId="1527"/>
    <cellStyle name="Nota 6 10" xfId="1528"/>
    <cellStyle name="Nota 6 2" xfId="1529"/>
    <cellStyle name="Nota 6 3" xfId="1530"/>
    <cellStyle name="Nota 6 3 2" xfId="1531"/>
    <cellStyle name="Nota 6 3 3" xfId="1532"/>
    <cellStyle name="Nota 6 3 4" xfId="1533"/>
    <cellStyle name="Nota 6 4" xfId="1534"/>
    <cellStyle name="Nota 6 4 2" xfId="1535"/>
    <cellStyle name="Nota 6 4 3" xfId="1536"/>
    <cellStyle name="Nota 6 4 4" xfId="1537"/>
    <cellStyle name="Nota 6 5" xfId="1538"/>
    <cellStyle name="Nota 6 5 2" xfId="1539"/>
    <cellStyle name="Nota 6 5 3" xfId="1540"/>
    <cellStyle name="Nota 6 5 4" xfId="1541"/>
    <cellStyle name="Nota 6 6" xfId="1542"/>
    <cellStyle name="Nota 6 6 2" xfId="1543"/>
    <cellStyle name="Nota 6 6 3" xfId="1544"/>
    <cellStyle name="Nota 6 6 4" xfId="1545"/>
    <cellStyle name="Nota 6 7" xfId="1546"/>
    <cellStyle name="Nota 6 8" xfId="1547"/>
    <cellStyle name="Nota 6 9" xfId="1548"/>
    <cellStyle name="Nota 7" xfId="1549"/>
    <cellStyle name="Nota 7 2" xfId="1550"/>
    <cellStyle name="Nota 7 2 2" xfId="1551"/>
    <cellStyle name="Nota 7 2 3" xfId="1552"/>
    <cellStyle name="Nota 7 2 4" xfId="1553"/>
    <cellStyle name="Nota 7 3" xfId="1554"/>
    <cellStyle name="Nota 7 3 2" xfId="1555"/>
    <cellStyle name="Nota 7 3 3" xfId="1556"/>
    <cellStyle name="Nota 7 3 4" xfId="1557"/>
    <cellStyle name="Nota 7 4" xfId="1558"/>
    <cellStyle name="Nota 7 4 2" xfId="1559"/>
    <cellStyle name="Nota 7 4 3" xfId="1560"/>
    <cellStyle name="Nota 7 4 4" xfId="1561"/>
    <cellStyle name="Nota 7 5" xfId="1562"/>
    <cellStyle name="Nota 7 5 2" xfId="1563"/>
    <cellStyle name="Nota 7 5 3" xfId="1564"/>
    <cellStyle name="Nota 7 5 4" xfId="1565"/>
    <cellStyle name="Nota 7 6" xfId="1566"/>
    <cellStyle name="Nota 7 7" xfId="1567"/>
    <cellStyle name="Nota 7 8" xfId="1568"/>
    <cellStyle name="Nota 7 9" xfId="1569"/>
    <cellStyle name="Nota 8" xfId="1570"/>
    <cellStyle name="Note 10" xfId="1571"/>
    <cellStyle name="Note 10 2" xfId="1572"/>
    <cellStyle name="Note 10 3" xfId="1573"/>
    <cellStyle name="Note 10 4" xfId="1574"/>
    <cellStyle name="Note 11" xfId="1575"/>
    <cellStyle name="Note 11 2" xfId="1576"/>
    <cellStyle name="Note 11 3" xfId="1577"/>
    <cellStyle name="Note 11 4" xfId="1578"/>
    <cellStyle name="Note 12" xfId="1579"/>
    <cellStyle name="Note 13" xfId="1580"/>
    <cellStyle name="Note 14" xfId="1581"/>
    <cellStyle name="Note 15" xfId="1582"/>
    <cellStyle name="Note 16" xfId="1583"/>
    <cellStyle name="Note 2" xfId="1584"/>
    <cellStyle name="Note 2 2" xfId="1585"/>
    <cellStyle name="Note 2 2 2" xfId="1586"/>
    <cellStyle name="Note 2 2 3" xfId="1587"/>
    <cellStyle name="Note 2 2 4" xfId="1588"/>
    <cellStyle name="Note 2 3" xfId="1589"/>
    <cellStyle name="Note 2 3 2" xfId="1590"/>
    <cellStyle name="Note 2 3 3" xfId="1591"/>
    <cellStyle name="Note 2 3 4" xfId="1592"/>
    <cellStyle name="Note 2 4" xfId="1593"/>
    <cellStyle name="Note 2 4 2" xfId="1594"/>
    <cellStyle name="Note 2 4 3" xfId="1595"/>
    <cellStyle name="Note 2 4 4" xfId="1596"/>
    <cellStyle name="Note 2 5" xfId="1597"/>
    <cellStyle name="Note 2 5 2" xfId="1598"/>
    <cellStyle name="Note 2 5 3" xfId="1599"/>
    <cellStyle name="Note 2 5 4" xfId="1600"/>
    <cellStyle name="Note 2 6" xfId="1601"/>
    <cellStyle name="Note 2 7" xfId="1602"/>
    <cellStyle name="Note 2 8" xfId="1603"/>
    <cellStyle name="Note 2 9" xfId="1604"/>
    <cellStyle name="Note 3" xfId="1605"/>
    <cellStyle name="Note 3 2" xfId="1606"/>
    <cellStyle name="Note 3 2 2" xfId="1607"/>
    <cellStyle name="Note 3 2 3" xfId="1608"/>
    <cellStyle name="Note 3 2 4" xfId="1609"/>
    <cellStyle name="Note 3 3" xfId="1610"/>
    <cellStyle name="Note 3 3 2" xfId="1611"/>
    <cellStyle name="Note 3 3 3" xfId="1612"/>
    <cellStyle name="Note 3 3 4" xfId="1613"/>
    <cellStyle name="Note 3 4" xfId="1614"/>
    <cellStyle name="Note 3 4 2" xfId="1615"/>
    <cellStyle name="Note 3 4 3" xfId="1616"/>
    <cellStyle name="Note 3 4 4" xfId="1617"/>
    <cellStyle name="Note 3 5" xfId="1618"/>
    <cellStyle name="Note 3 5 2" xfId="1619"/>
    <cellStyle name="Note 3 5 3" xfId="1620"/>
    <cellStyle name="Note 3 5 4" xfId="1621"/>
    <cellStyle name="Note 3 6" xfId="1622"/>
    <cellStyle name="Note 3 7" xfId="1623"/>
    <cellStyle name="Note 3 8" xfId="1624"/>
    <cellStyle name="Note 3 9" xfId="1625"/>
    <cellStyle name="Note 4" xfId="1626"/>
    <cellStyle name="Note 4 2" xfId="1627"/>
    <cellStyle name="Note 4 2 2" xfId="1628"/>
    <cellStyle name="Note 4 2 3" xfId="1629"/>
    <cellStyle name="Note 4 2 4" xfId="1630"/>
    <cellStyle name="Note 4 3" xfId="1631"/>
    <cellStyle name="Note 4 3 2" xfId="1632"/>
    <cellStyle name="Note 4 3 3" xfId="1633"/>
    <cellStyle name="Note 4 3 4" xfId="1634"/>
    <cellStyle name="Note 4 4" xfId="1635"/>
    <cellStyle name="Note 4 4 2" xfId="1636"/>
    <cellStyle name="Note 4 4 3" xfId="1637"/>
    <cellStyle name="Note 4 4 4" xfId="1638"/>
    <cellStyle name="Note 4 5" xfId="1639"/>
    <cellStyle name="Note 4 5 2" xfId="1640"/>
    <cellStyle name="Note 4 5 3" xfId="1641"/>
    <cellStyle name="Note 4 5 4" xfId="1642"/>
    <cellStyle name="Note 4 6" xfId="1643"/>
    <cellStyle name="Note 4 7" xfId="1644"/>
    <cellStyle name="Note 4 8" xfId="1645"/>
    <cellStyle name="Note 4 9" xfId="1646"/>
    <cellStyle name="Note 5" xfId="1647"/>
    <cellStyle name="Note 5 2" xfId="1648"/>
    <cellStyle name="Note 5 2 2" xfId="1649"/>
    <cellStyle name="Note 5 2 3" xfId="1650"/>
    <cellStyle name="Note 5 2 4" xfId="1651"/>
    <cellStyle name="Note 5 3" xfId="1652"/>
    <cellStyle name="Note 5 3 2" xfId="1653"/>
    <cellStyle name="Note 5 3 3" xfId="1654"/>
    <cellStyle name="Note 5 3 4" xfId="1655"/>
    <cellStyle name="Note 5 4" xfId="1656"/>
    <cellStyle name="Note 5 4 2" xfId="1657"/>
    <cellStyle name="Note 5 4 3" xfId="1658"/>
    <cellStyle name="Note 5 4 4" xfId="1659"/>
    <cellStyle name="Note 5 5" xfId="1660"/>
    <cellStyle name="Note 5 5 2" xfId="1661"/>
    <cellStyle name="Note 5 5 3" xfId="1662"/>
    <cellStyle name="Note 5 5 4" xfId="1663"/>
    <cellStyle name="Note 5 6" xfId="1664"/>
    <cellStyle name="Note 5 7" xfId="1665"/>
    <cellStyle name="Note 5 8" xfId="1666"/>
    <cellStyle name="Note 5 9" xfId="1667"/>
    <cellStyle name="Note 6" xfId="1668"/>
    <cellStyle name="Note 6 2" xfId="1669"/>
    <cellStyle name="Note 6 3" xfId="1670"/>
    <cellStyle name="Note 6 4" xfId="1671"/>
    <cellStyle name="Note 7" xfId="1672"/>
    <cellStyle name="Note 7 2" xfId="1673"/>
    <cellStyle name="Note 7 3" xfId="1674"/>
    <cellStyle name="Note 7 4" xfId="1675"/>
    <cellStyle name="Note 8" xfId="1676"/>
    <cellStyle name="Note 8 2" xfId="1677"/>
    <cellStyle name="Note 8 3" xfId="1678"/>
    <cellStyle name="Note 8 4" xfId="1679"/>
    <cellStyle name="Note 9" xfId="1680"/>
    <cellStyle name="Note 9 2" xfId="1681"/>
    <cellStyle name="Note 9 3" xfId="1682"/>
    <cellStyle name="Note 9 4" xfId="1683"/>
    <cellStyle name="Output" xfId="1684"/>
    <cellStyle name="Output 10" xfId="1685"/>
    <cellStyle name="Output 10 2" xfId="1686"/>
    <cellStyle name="Output 10 3" xfId="1687"/>
    <cellStyle name="Output 10 4" xfId="1688"/>
    <cellStyle name="Output 11" xfId="1689"/>
    <cellStyle name="Output 11 2" xfId="1690"/>
    <cellStyle name="Output 11 3" xfId="1691"/>
    <cellStyle name="Output 11 4" xfId="1692"/>
    <cellStyle name="Output 12" xfId="1693"/>
    <cellStyle name="Output 13" xfId="1694"/>
    <cellStyle name="Output 14" xfId="1695"/>
    <cellStyle name="Output 15" xfId="1696"/>
    <cellStyle name="Output 2" xfId="1697"/>
    <cellStyle name="Output 2 2" xfId="1698"/>
    <cellStyle name="Output 2 2 2" xfId="1699"/>
    <cellStyle name="Output 2 2 3" xfId="1700"/>
    <cellStyle name="Output 2 2 4" xfId="1701"/>
    <cellStyle name="Output 2 3" xfId="1702"/>
    <cellStyle name="Output 2 3 2" xfId="1703"/>
    <cellStyle name="Output 2 3 3" xfId="1704"/>
    <cellStyle name="Output 2 3 4" xfId="1705"/>
    <cellStyle name="Output 2 4" xfId="1706"/>
    <cellStyle name="Output 2 4 2" xfId="1707"/>
    <cellStyle name="Output 2 4 3" xfId="1708"/>
    <cellStyle name="Output 2 4 4" xfId="1709"/>
    <cellStyle name="Output 2 5" xfId="1710"/>
    <cellStyle name="Output 2 5 2" xfId="1711"/>
    <cellStyle name="Output 2 5 3" xfId="1712"/>
    <cellStyle name="Output 2 5 4" xfId="1713"/>
    <cellStyle name="Output 2 6" xfId="1714"/>
    <cellStyle name="Output 2 7" xfId="1715"/>
    <cellStyle name="Output 2 8" xfId="1716"/>
    <cellStyle name="Output 2 9" xfId="1717"/>
    <cellStyle name="Output 3" xfId="1718"/>
    <cellStyle name="Output 3 2" xfId="1719"/>
    <cellStyle name="Output 3 2 2" xfId="1720"/>
    <cellStyle name="Output 3 2 3" xfId="1721"/>
    <cellStyle name="Output 3 2 4" xfId="1722"/>
    <cellStyle name="Output 3 3" xfId="1723"/>
    <cellStyle name="Output 3 3 2" xfId="1724"/>
    <cellStyle name="Output 3 3 3" xfId="1725"/>
    <cellStyle name="Output 3 3 4" xfId="1726"/>
    <cellStyle name="Output 3 4" xfId="1727"/>
    <cellStyle name="Output 3 4 2" xfId="1728"/>
    <cellStyle name="Output 3 4 3" xfId="1729"/>
    <cellStyle name="Output 3 4 4" xfId="1730"/>
    <cellStyle name="Output 3 5" xfId="1731"/>
    <cellStyle name="Output 3 5 2" xfId="1732"/>
    <cellStyle name="Output 3 5 3" xfId="1733"/>
    <cellStyle name="Output 3 5 4" xfId="1734"/>
    <cellStyle name="Output 3 6" xfId="1735"/>
    <cellStyle name="Output 3 7" xfId="1736"/>
    <cellStyle name="Output 3 8" xfId="1737"/>
    <cellStyle name="Output 3 9" xfId="1738"/>
    <cellStyle name="Output 4" xfId="1739"/>
    <cellStyle name="Output 4 2" xfId="1740"/>
    <cellStyle name="Output 4 2 2" xfId="1741"/>
    <cellStyle name="Output 4 2 3" xfId="1742"/>
    <cellStyle name="Output 4 2 4" xfId="1743"/>
    <cellStyle name="Output 4 3" xfId="1744"/>
    <cellStyle name="Output 4 3 2" xfId="1745"/>
    <cellStyle name="Output 4 3 3" xfId="1746"/>
    <cellStyle name="Output 4 3 4" xfId="1747"/>
    <cellStyle name="Output 4 4" xfId="1748"/>
    <cellStyle name="Output 4 4 2" xfId="1749"/>
    <cellStyle name="Output 4 4 3" xfId="1750"/>
    <cellStyle name="Output 4 4 4" xfId="1751"/>
    <cellStyle name="Output 4 5" xfId="1752"/>
    <cellStyle name="Output 4 5 2" xfId="1753"/>
    <cellStyle name="Output 4 5 3" xfId="1754"/>
    <cellStyle name="Output 4 5 4" xfId="1755"/>
    <cellStyle name="Output 4 6" xfId="1756"/>
    <cellStyle name="Output 4 7" xfId="1757"/>
    <cellStyle name="Output 4 8" xfId="1758"/>
    <cellStyle name="Output 4 9" xfId="1759"/>
    <cellStyle name="Output 5" xfId="1760"/>
    <cellStyle name="Output 5 2" xfId="1761"/>
    <cellStyle name="Output 5 2 2" xfId="1762"/>
    <cellStyle name="Output 5 2 3" xfId="1763"/>
    <cellStyle name="Output 5 2 4" xfId="1764"/>
    <cellStyle name="Output 5 3" xfId="1765"/>
    <cellStyle name="Output 5 3 2" xfId="1766"/>
    <cellStyle name="Output 5 3 3" xfId="1767"/>
    <cellStyle name="Output 5 3 4" xfId="1768"/>
    <cellStyle name="Output 5 4" xfId="1769"/>
    <cellStyle name="Output 5 4 2" xfId="1770"/>
    <cellStyle name="Output 5 4 3" xfId="1771"/>
    <cellStyle name="Output 5 4 4" xfId="1772"/>
    <cellStyle name="Output 5 5" xfId="1773"/>
    <cellStyle name="Output 5 5 2" xfId="1774"/>
    <cellStyle name="Output 5 5 3" xfId="1775"/>
    <cellStyle name="Output 5 5 4" xfId="1776"/>
    <cellStyle name="Output 5 6" xfId="1777"/>
    <cellStyle name="Output 5 7" xfId="1778"/>
    <cellStyle name="Output 5 8" xfId="1779"/>
    <cellStyle name="Output 5 9" xfId="1780"/>
    <cellStyle name="Output 6" xfId="1781"/>
    <cellStyle name="Output 6 2" xfId="1782"/>
    <cellStyle name="Output 6 3" xfId="1783"/>
    <cellStyle name="Output 6 4" xfId="1784"/>
    <cellStyle name="Output 7" xfId="1785"/>
    <cellStyle name="Output 7 2" xfId="1786"/>
    <cellStyle name="Output 7 3" xfId="1787"/>
    <cellStyle name="Output 7 4" xfId="1788"/>
    <cellStyle name="Output 8" xfId="1789"/>
    <cellStyle name="Output 8 2" xfId="1790"/>
    <cellStyle name="Output 8 3" xfId="1791"/>
    <cellStyle name="Output 8 4" xfId="1792"/>
    <cellStyle name="Output 9" xfId="1793"/>
    <cellStyle name="Output 9 2" xfId="1794"/>
    <cellStyle name="Output 9 3" xfId="1795"/>
    <cellStyle name="Output 9 4" xfId="1796"/>
    <cellStyle name="Porcentagem" xfId="2" builtinId="5"/>
    <cellStyle name="Porcentagem 2" xfId="1797"/>
    <cellStyle name="Porcentagem 2 2" xfId="1798"/>
    <cellStyle name="Porcentagem 2 3" xfId="1799"/>
    <cellStyle name="Porcentagem 2 4" xfId="1800"/>
    <cellStyle name="Porcentagem 2 5" xfId="1801"/>
    <cellStyle name="Porcentagem 3" xfId="1802"/>
    <cellStyle name="Porcentagem 3 2" xfId="1803"/>
    <cellStyle name="Porcentagem 3 3" xfId="1804"/>
    <cellStyle name="Porcentagem 4" xfId="1805"/>
    <cellStyle name="Porcentagem 5" xfId="1806"/>
    <cellStyle name="Porcentagem 6" xfId="1807"/>
    <cellStyle name="Porcentagem 7" xfId="1808"/>
    <cellStyle name="Porcentagem 8" xfId="1809"/>
    <cellStyle name="Saída 2" xfId="1810"/>
    <cellStyle name="Saída 2 10" xfId="1811"/>
    <cellStyle name="Saída 2 10 2" xfId="1812"/>
    <cellStyle name="Saída 2 10 3" xfId="1813"/>
    <cellStyle name="Saída 2 10 4" xfId="1814"/>
    <cellStyle name="Saída 2 11" xfId="1815"/>
    <cellStyle name="Saída 2 11 2" xfId="1816"/>
    <cellStyle name="Saída 2 11 3" xfId="1817"/>
    <cellStyle name="Saída 2 11 4" xfId="1818"/>
    <cellStyle name="Saída 2 12" xfId="1819"/>
    <cellStyle name="Saída 2 13" xfId="1820"/>
    <cellStyle name="Saída 2 14" xfId="1821"/>
    <cellStyle name="Saída 2 15" xfId="1822"/>
    <cellStyle name="Saída 2 2" xfId="1823"/>
    <cellStyle name="Saída 2 2 2" xfId="1824"/>
    <cellStyle name="Saída 2 2 2 2" xfId="1825"/>
    <cellStyle name="Saída 2 2 2 3" xfId="1826"/>
    <cellStyle name="Saída 2 2 2 4" xfId="1827"/>
    <cellStyle name="Saída 2 2 3" xfId="1828"/>
    <cellStyle name="Saída 2 2 3 2" xfId="1829"/>
    <cellStyle name="Saída 2 2 3 3" xfId="1830"/>
    <cellStyle name="Saída 2 2 3 4" xfId="1831"/>
    <cellStyle name="Saída 2 2 4" xfId="1832"/>
    <cellStyle name="Saída 2 2 4 2" xfId="1833"/>
    <cellStyle name="Saída 2 2 4 3" xfId="1834"/>
    <cellStyle name="Saída 2 2 4 4" xfId="1835"/>
    <cellStyle name="Saída 2 2 5" xfId="1836"/>
    <cellStyle name="Saída 2 2 5 2" xfId="1837"/>
    <cellStyle name="Saída 2 2 5 3" xfId="1838"/>
    <cellStyle name="Saída 2 2 5 4" xfId="1839"/>
    <cellStyle name="Saída 2 2 6" xfId="1840"/>
    <cellStyle name="Saída 2 2 7" xfId="1841"/>
    <cellStyle name="Saída 2 2 8" xfId="1842"/>
    <cellStyle name="Saída 2 2 9" xfId="1843"/>
    <cellStyle name="Saída 2 3" xfId="1844"/>
    <cellStyle name="Saída 2 3 2" xfId="1845"/>
    <cellStyle name="Saída 2 3 2 2" xfId="1846"/>
    <cellStyle name="Saída 2 3 2 3" xfId="1847"/>
    <cellStyle name="Saída 2 3 2 4" xfId="1848"/>
    <cellStyle name="Saída 2 3 3" xfId="1849"/>
    <cellStyle name="Saída 2 3 3 2" xfId="1850"/>
    <cellStyle name="Saída 2 3 3 3" xfId="1851"/>
    <cellStyle name="Saída 2 3 3 4" xfId="1852"/>
    <cellStyle name="Saída 2 3 4" xfId="1853"/>
    <cellStyle name="Saída 2 3 4 2" xfId="1854"/>
    <cellStyle name="Saída 2 3 4 3" xfId="1855"/>
    <cellStyle name="Saída 2 3 4 4" xfId="1856"/>
    <cellStyle name="Saída 2 3 5" xfId="1857"/>
    <cellStyle name="Saída 2 3 5 2" xfId="1858"/>
    <cellStyle name="Saída 2 3 5 3" xfId="1859"/>
    <cellStyle name="Saída 2 3 5 4" xfId="1860"/>
    <cellStyle name="Saída 2 3 6" xfId="1861"/>
    <cellStyle name="Saída 2 3 7" xfId="1862"/>
    <cellStyle name="Saída 2 3 8" xfId="1863"/>
    <cellStyle name="Saída 2 3 9" xfId="1864"/>
    <cellStyle name="Saída 2 4" xfId="1865"/>
    <cellStyle name="Saída 2 4 2" xfId="1866"/>
    <cellStyle name="Saída 2 4 2 2" xfId="1867"/>
    <cellStyle name="Saída 2 4 2 3" xfId="1868"/>
    <cellStyle name="Saída 2 4 2 4" xfId="1869"/>
    <cellStyle name="Saída 2 4 3" xfId="1870"/>
    <cellStyle name="Saída 2 4 3 2" xfId="1871"/>
    <cellStyle name="Saída 2 4 3 3" xfId="1872"/>
    <cellStyle name="Saída 2 4 3 4" xfId="1873"/>
    <cellStyle name="Saída 2 4 4" xfId="1874"/>
    <cellStyle name="Saída 2 4 4 2" xfId="1875"/>
    <cellStyle name="Saída 2 4 4 3" xfId="1876"/>
    <cellStyle name="Saída 2 4 4 4" xfId="1877"/>
    <cellStyle name="Saída 2 4 5" xfId="1878"/>
    <cellStyle name="Saída 2 4 5 2" xfId="1879"/>
    <cellStyle name="Saída 2 4 5 3" xfId="1880"/>
    <cellStyle name="Saída 2 4 5 4" xfId="1881"/>
    <cellStyle name="Saída 2 4 6" xfId="1882"/>
    <cellStyle name="Saída 2 4 7" xfId="1883"/>
    <cellStyle name="Saída 2 4 8" xfId="1884"/>
    <cellStyle name="Saída 2 4 9" xfId="1885"/>
    <cellStyle name="Saída 2 5" xfId="1886"/>
    <cellStyle name="Saída 2 5 2" xfId="1887"/>
    <cellStyle name="Saída 2 5 2 2" xfId="1888"/>
    <cellStyle name="Saída 2 5 2 3" xfId="1889"/>
    <cellStyle name="Saída 2 5 2 4" xfId="1890"/>
    <cellStyle name="Saída 2 5 3" xfId="1891"/>
    <cellStyle name="Saída 2 5 3 2" xfId="1892"/>
    <cellStyle name="Saída 2 5 3 3" xfId="1893"/>
    <cellStyle name="Saída 2 5 3 4" xfId="1894"/>
    <cellStyle name="Saída 2 5 4" xfId="1895"/>
    <cellStyle name="Saída 2 5 4 2" xfId="1896"/>
    <cellStyle name="Saída 2 5 4 3" xfId="1897"/>
    <cellStyle name="Saída 2 5 4 4" xfId="1898"/>
    <cellStyle name="Saída 2 5 5" xfId="1899"/>
    <cellStyle name="Saída 2 5 5 2" xfId="1900"/>
    <cellStyle name="Saída 2 5 5 3" xfId="1901"/>
    <cellStyle name="Saída 2 5 5 4" xfId="1902"/>
    <cellStyle name="Saída 2 5 6" xfId="1903"/>
    <cellStyle name="Saída 2 5 7" xfId="1904"/>
    <cellStyle name="Saída 2 5 8" xfId="1905"/>
    <cellStyle name="Saída 2 5 9" xfId="1906"/>
    <cellStyle name="Saída 2 6" xfId="1907"/>
    <cellStyle name="Saída 2 6 2" xfId="1908"/>
    <cellStyle name="Saída 2 6 3" xfId="1909"/>
    <cellStyle name="Saída 2 6 4" xfId="1910"/>
    <cellStyle name="Saída 2 7" xfId="1911"/>
    <cellStyle name="Saída 2 7 2" xfId="1912"/>
    <cellStyle name="Saída 2 7 3" xfId="1913"/>
    <cellStyle name="Saída 2 7 4" xfId="1914"/>
    <cellStyle name="Saída 2 8" xfId="1915"/>
    <cellStyle name="Saída 2 8 2" xfId="1916"/>
    <cellStyle name="Saída 2 8 3" xfId="1917"/>
    <cellStyle name="Saída 2 8 4" xfId="1918"/>
    <cellStyle name="Saída 2 9" xfId="1919"/>
    <cellStyle name="Saída 2 9 2" xfId="1920"/>
    <cellStyle name="Saída 2 9 3" xfId="1921"/>
    <cellStyle name="Saída 2 9 4" xfId="1922"/>
    <cellStyle name="Saída 3" xfId="1923"/>
    <cellStyle name="Saída 3 2" xfId="1924"/>
    <cellStyle name="Saída 3 2 2" xfId="1925"/>
    <cellStyle name="Saída 3 2 3" xfId="1926"/>
    <cellStyle name="Saída 3 2 4" xfId="1927"/>
    <cellStyle name="Saída 3 3" xfId="1928"/>
    <cellStyle name="Saída 3 3 2" xfId="1929"/>
    <cellStyle name="Saída 3 3 3" xfId="1930"/>
    <cellStyle name="Saída 3 3 4" xfId="1931"/>
    <cellStyle name="Saída 3 4" xfId="1932"/>
    <cellStyle name="Saída 3 4 2" xfId="1933"/>
    <cellStyle name="Saída 3 4 3" xfId="1934"/>
    <cellStyle name="Saída 3 4 4" xfId="1935"/>
    <cellStyle name="Saída 3 5" xfId="1936"/>
    <cellStyle name="Saída 3 5 2" xfId="1937"/>
    <cellStyle name="Saída 3 5 3" xfId="1938"/>
    <cellStyle name="Saída 3 5 4" xfId="1939"/>
    <cellStyle name="Saída 3 6" xfId="1940"/>
    <cellStyle name="Saída 3 7" xfId="1941"/>
    <cellStyle name="Saída 3 8" xfId="1942"/>
    <cellStyle name="Saída 3 9" xfId="1943"/>
    <cellStyle name="Texto de Aviso 2" xfId="1944"/>
    <cellStyle name="Texto Explicativo 2" xfId="1945"/>
    <cellStyle name="Texto Explicativo 3" xfId="1946"/>
    <cellStyle name="Texto Explicativo 4" xfId="1947"/>
    <cellStyle name="Texto Explicativo 5" xfId="1948"/>
    <cellStyle name="Texto Explicativo 6" xfId="1949"/>
    <cellStyle name="Title" xfId="1950"/>
    <cellStyle name="Título 1 2" xfId="2064"/>
    <cellStyle name="Título 2 2" xfId="2065"/>
    <cellStyle name="Título 3 2" xfId="2066"/>
    <cellStyle name="Título 4 2" xfId="2067"/>
    <cellStyle name="Título 5" xfId="2068"/>
    <cellStyle name="Total 2" xfId="1951"/>
    <cellStyle name="Total 2 10" xfId="1952"/>
    <cellStyle name="Total 2 10 2" xfId="1953"/>
    <cellStyle name="Total 2 10 3" xfId="1954"/>
    <cellStyle name="Total 2 10 4" xfId="1955"/>
    <cellStyle name="Total 2 11" xfId="1956"/>
    <cellStyle name="Total 2 12" xfId="1957"/>
    <cellStyle name="Total 2 13" xfId="1958"/>
    <cellStyle name="Total 2 14" xfId="1959"/>
    <cellStyle name="Total 2 2" xfId="1960"/>
    <cellStyle name="Total 2 2 2" xfId="1961"/>
    <cellStyle name="Total 2 2 2 2" xfId="1962"/>
    <cellStyle name="Total 2 2 2 3" xfId="1963"/>
    <cellStyle name="Total 2 2 2 4" xfId="1964"/>
    <cellStyle name="Total 2 2 3" xfId="1965"/>
    <cellStyle name="Total 2 2 3 2" xfId="1966"/>
    <cellStyle name="Total 2 2 3 3" xfId="1967"/>
    <cellStyle name="Total 2 2 3 4" xfId="1968"/>
    <cellStyle name="Total 2 2 4" xfId="1969"/>
    <cellStyle name="Total 2 2 4 2" xfId="1970"/>
    <cellStyle name="Total 2 2 4 3" xfId="1971"/>
    <cellStyle name="Total 2 2 4 4" xfId="1972"/>
    <cellStyle name="Total 2 2 5" xfId="1973"/>
    <cellStyle name="Total 2 2 5 2" xfId="1974"/>
    <cellStyle name="Total 2 2 5 3" xfId="1975"/>
    <cellStyle name="Total 2 2 5 4" xfId="1976"/>
    <cellStyle name="Total 2 2 6" xfId="1977"/>
    <cellStyle name="Total 2 2 7" xfId="1978"/>
    <cellStyle name="Total 2 2 8" xfId="1979"/>
    <cellStyle name="Total 2 2 9" xfId="1980"/>
    <cellStyle name="Total 2 3" xfId="1981"/>
    <cellStyle name="Total 2 3 2" xfId="1982"/>
    <cellStyle name="Total 2 3 2 2" xfId="1983"/>
    <cellStyle name="Total 2 3 2 3" xfId="1984"/>
    <cellStyle name="Total 2 3 2 4" xfId="1985"/>
    <cellStyle name="Total 2 3 3" xfId="1986"/>
    <cellStyle name="Total 2 3 3 2" xfId="1987"/>
    <cellStyle name="Total 2 3 3 3" xfId="1988"/>
    <cellStyle name="Total 2 3 3 4" xfId="1989"/>
    <cellStyle name="Total 2 3 4" xfId="1990"/>
    <cellStyle name="Total 2 3 4 2" xfId="1991"/>
    <cellStyle name="Total 2 3 4 3" xfId="1992"/>
    <cellStyle name="Total 2 3 4 4" xfId="1993"/>
    <cellStyle name="Total 2 3 5" xfId="1994"/>
    <cellStyle name="Total 2 3 5 2" xfId="1995"/>
    <cellStyle name="Total 2 3 5 3" xfId="1996"/>
    <cellStyle name="Total 2 3 5 4" xfId="1997"/>
    <cellStyle name="Total 2 3 6" xfId="1998"/>
    <cellStyle name="Total 2 3 7" xfId="1999"/>
    <cellStyle name="Total 2 3 8" xfId="2000"/>
    <cellStyle name="Total 2 3 9" xfId="2001"/>
    <cellStyle name="Total 2 4" xfId="2002"/>
    <cellStyle name="Total 2 4 2" xfId="2003"/>
    <cellStyle name="Total 2 4 2 2" xfId="2004"/>
    <cellStyle name="Total 2 4 2 3" xfId="2005"/>
    <cellStyle name="Total 2 4 2 4" xfId="2006"/>
    <cellStyle name="Total 2 4 3" xfId="2007"/>
    <cellStyle name="Total 2 4 3 2" xfId="2008"/>
    <cellStyle name="Total 2 4 3 3" xfId="2009"/>
    <cellStyle name="Total 2 4 3 4" xfId="2010"/>
    <cellStyle name="Total 2 4 4" xfId="2011"/>
    <cellStyle name="Total 2 4 4 2" xfId="2012"/>
    <cellStyle name="Total 2 4 4 3" xfId="2013"/>
    <cellStyle name="Total 2 4 4 4" xfId="2014"/>
    <cellStyle name="Total 2 4 5" xfId="2015"/>
    <cellStyle name="Total 2 4 5 2" xfId="2016"/>
    <cellStyle name="Total 2 4 5 3" xfId="2017"/>
    <cellStyle name="Total 2 4 5 4" xfId="2018"/>
    <cellStyle name="Total 2 4 6" xfId="2019"/>
    <cellStyle name="Total 2 4 7" xfId="2020"/>
    <cellStyle name="Total 2 4 8" xfId="2021"/>
    <cellStyle name="Total 2 4 9" xfId="2022"/>
    <cellStyle name="Total 2 5" xfId="2023"/>
    <cellStyle name="Total 2 5 2" xfId="2024"/>
    <cellStyle name="Total 2 5 3" xfId="2025"/>
    <cellStyle name="Total 2 5 4" xfId="2026"/>
    <cellStyle name="Total 2 6" xfId="2027"/>
    <cellStyle name="Total 2 6 2" xfId="2028"/>
    <cellStyle name="Total 2 6 3" xfId="2029"/>
    <cellStyle name="Total 2 6 4" xfId="2030"/>
    <cellStyle name="Total 2 7" xfId="2031"/>
    <cellStyle name="Total 2 7 2" xfId="2032"/>
    <cellStyle name="Total 2 7 3" xfId="2033"/>
    <cellStyle name="Total 2 7 4" xfId="2034"/>
    <cellStyle name="Total 2 8" xfId="2035"/>
    <cellStyle name="Total 2 8 2" xfId="2036"/>
    <cellStyle name="Total 2 8 3" xfId="2037"/>
    <cellStyle name="Total 2 8 4" xfId="2038"/>
    <cellStyle name="Total 2 9" xfId="2039"/>
    <cellStyle name="Total 2 9 2" xfId="2040"/>
    <cellStyle name="Total 2 9 3" xfId="2041"/>
    <cellStyle name="Total 2 9 4" xfId="2042"/>
    <cellStyle name="Total 3" xfId="2043"/>
    <cellStyle name="Total 3 2" xfId="2044"/>
    <cellStyle name="Total 3 2 2" xfId="2045"/>
    <cellStyle name="Total 3 2 3" xfId="2046"/>
    <cellStyle name="Total 3 2 4" xfId="2047"/>
    <cellStyle name="Total 3 3" xfId="2048"/>
    <cellStyle name="Total 3 3 2" xfId="2049"/>
    <cellStyle name="Total 3 3 3" xfId="2050"/>
    <cellStyle name="Total 3 3 4" xfId="2051"/>
    <cellStyle name="Total 3 4" xfId="2052"/>
    <cellStyle name="Total 3 4 2" xfId="2053"/>
    <cellStyle name="Total 3 4 3" xfId="2054"/>
    <cellStyle name="Total 3 4 4" xfId="2055"/>
    <cellStyle name="Total 3 5" xfId="2056"/>
    <cellStyle name="Total 3 5 2" xfId="2057"/>
    <cellStyle name="Total 3 5 3" xfId="2058"/>
    <cellStyle name="Total 3 5 4" xfId="2059"/>
    <cellStyle name="Total 3 6" xfId="2060"/>
    <cellStyle name="Total 3 7" xfId="2061"/>
    <cellStyle name="Total 3 8" xfId="2062"/>
    <cellStyle name="Total 3 9" xfId="2063"/>
    <cellStyle name="Vírgula" xfId="1" builtinId="3"/>
    <cellStyle name="Vírgula 2" xfId="2069"/>
    <cellStyle name="Vírgula 2 2" xfId="2070"/>
    <cellStyle name="Vírgula 2 3" xfId="2071"/>
    <cellStyle name="Vírgula 3" xfId="2072"/>
    <cellStyle name="Vírgula 4" xfId="2073"/>
    <cellStyle name="Vírgula 4 2" xfId="2074"/>
    <cellStyle name="Vírgula 4 2 2" xfId="2075"/>
    <cellStyle name="Vírgula 5" xfId="2076"/>
    <cellStyle name="Vírgula 6" xfId="2077"/>
    <cellStyle name="Warning Text" xfId="2078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B2B2B2"/>
      <rgbColor rgb="FFA6A6A6"/>
      <rgbColor rgb="FF993366"/>
      <rgbColor rgb="FFFFFFCC"/>
      <rgbColor rgb="FFF8CFCE"/>
      <rgbColor rgb="FF660066"/>
      <rgbColor rgb="FFF5BBFE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BFBFBF"/>
      <rgbColor rgb="FFFFE383"/>
      <rgbColor rgb="FFFFF1C1"/>
      <rgbColor rgb="FF78CCFD"/>
      <rgbColor rgb="FFF19F9E"/>
      <rgbColor rgb="FFEB78FD"/>
      <rgbColor rgb="FFFFCC99"/>
      <rgbColor rgb="FF3366FF"/>
      <rgbColor rgb="FF33CCCC"/>
      <rgbColor rgb="FF89FD78"/>
      <rgbColor rgb="FFFFCC00"/>
      <rgbColor rgb="FFFFC000"/>
      <rgbColor rgb="FFFF6600"/>
      <rgbColor rgb="FF666699"/>
      <rgbColor rgb="FF999999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/>
        <a:ea typeface="DejaVu Sans"/>
        <a:cs typeface="DejaVu Sans"/>
      </a:majorFont>
      <a:minorFont>
        <a:latin typeface="Arial"/>
        <a:ea typeface="DejaVu Sans"/>
        <a:cs typeface="DejaVu Sans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7"/>
  <sheetViews>
    <sheetView zoomScale="75" zoomScaleNormal="75" workbookViewId="0">
      <selection activeCell="K29" sqref="K29"/>
    </sheetView>
  </sheetViews>
  <sheetFormatPr defaultColWidth="11.5703125" defaultRowHeight="15" x14ac:dyDescent="0.25"/>
  <cols>
    <col min="1" max="1" width="8.5703125" style="1" customWidth="1"/>
    <col min="2" max="2" width="44.7109375" style="2" customWidth="1"/>
    <col min="3" max="3" width="5.85546875" style="1" customWidth="1"/>
    <col min="4" max="4" width="7.7109375" style="1" customWidth="1"/>
    <col min="5" max="5" width="11.5703125" style="3"/>
    <col min="6" max="6" width="6.140625" style="3" customWidth="1"/>
    <col min="7" max="7" width="9.28515625" style="3" customWidth="1"/>
    <col min="8" max="16384" width="11.5703125" style="4"/>
  </cols>
  <sheetData>
    <row r="1" spans="1:7" ht="18.75" x14ac:dyDescent="0.25">
      <c r="A1" s="269" t="s">
        <v>0</v>
      </c>
      <c r="B1" s="269"/>
      <c r="C1" s="269"/>
      <c r="D1" s="269"/>
      <c r="E1" s="269"/>
      <c r="F1" s="269"/>
      <c r="G1" s="269"/>
    </row>
    <row r="2" spans="1:7" ht="15.75" x14ac:dyDescent="0.25">
      <c r="A2" s="270" t="s">
        <v>1</v>
      </c>
      <c r="B2" s="270"/>
      <c r="C2" s="270"/>
      <c r="D2" s="270"/>
      <c r="E2" s="270"/>
      <c r="F2" s="270"/>
      <c r="G2" s="270"/>
    </row>
    <row r="3" spans="1:7" ht="15.75" x14ac:dyDescent="0.25">
      <c r="A3" s="270" t="s">
        <v>2</v>
      </c>
      <c r="B3" s="270"/>
      <c r="C3" s="270"/>
      <c r="D3" s="270"/>
      <c r="E3" s="270"/>
      <c r="F3" s="270"/>
      <c r="G3" s="270"/>
    </row>
    <row r="4" spans="1:7" ht="15.75" x14ac:dyDescent="0.25">
      <c r="A4" s="5"/>
      <c r="B4" s="6"/>
      <c r="C4" s="6"/>
      <c r="D4" s="6"/>
      <c r="E4" s="7"/>
      <c r="F4" s="8"/>
      <c r="G4" s="8"/>
    </row>
    <row r="5" spans="1:7" x14ac:dyDescent="0.25">
      <c r="A5" s="9" t="s">
        <v>3</v>
      </c>
      <c r="B5" s="10" t="s">
        <v>1</v>
      </c>
      <c r="E5" s="11"/>
    </row>
    <row r="6" spans="1:7" x14ac:dyDescent="0.25">
      <c r="A6" s="9" t="s">
        <v>4</v>
      </c>
      <c r="B6" s="10" t="s">
        <v>2</v>
      </c>
      <c r="E6" s="11"/>
    </row>
    <row r="7" spans="1:7" x14ac:dyDescent="0.25">
      <c r="B7" s="4"/>
      <c r="E7" s="11"/>
    </row>
    <row r="8" spans="1:7" ht="15.75" x14ac:dyDescent="0.25">
      <c r="A8" s="271" t="s">
        <v>5</v>
      </c>
      <c r="B8" s="271"/>
      <c r="C8" s="271"/>
      <c r="D8" s="271"/>
      <c r="E8" s="271"/>
      <c r="F8" s="271"/>
      <c r="G8" s="271"/>
    </row>
    <row r="9" spans="1:7" x14ac:dyDescent="0.25">
      <c r="B9" s="4"/>
      <c r="E9" s="11"/>
    </row>
    <row r="10" spans="1:7" x14ac:dyDescent="0.25">
      <c r="A10" s="12" t="s">
        <v>6</v>
      </c>
      <c r="B10" s="12" t="s">
        <v>7</v>
      </c>
      <c r="C10" s="12" t="s">
        <v>8</v>
      </c>
      <c r="D10" s="12" t="s">
        <v>9</v>
      </c>
      <c r="E10" s="13" t="s">
        <v>10</v>
      </c>
      <c r="F10" s="13" t="s">
        <v>11</v>
      </c>
      <c r="G10" s="13" t="s">
        <v>12</v>
      </c>
    </row>
    <row r="11" spans="1:7" ht="45" x14ac:dyDescent="0.25">
      <c r="A11" s="14" t="s">
        <v>13</v>
      </c>
      <c r="B11" s="15" t="s">
        <v>14</v>
      </c>
      <c r="C11" s="14" t="s">
        <v>15</v>
      </c>
      <c r="D11" s="14">
        <v>2250</v>
      </c>
      <c r="E11" s="16">
        <v>59066.473732779901</v>
      </c>
      <c r="F11" s="16">
        <f>E11/E37*100</f>
        <v>16.573757098220064</v>
      </c>
      <c r="G11" s="17">
        <f>F11</f>
        <v>16.573757098220064</v>
      </c>
    </row>
    <row r="12" spans="1:7" ht="22.5" x14ac:dyDescent="0.25">
      <c r="A12" s="14" t="s">
        <v>16</v>
      </c>
      <c r="B12" s="15" t="s">
        <v>17</v>
      </c>
      <c r="C12" s="14" t="s">
        <v>15</v>
      </c>
      <c r="D12" s="14">
        <v>1000</v>
      </c>
      <c r="E12" s="16">
        <v>57724.333720923903</v>
      </c>
      <c r="F12" s="16">
        <f>E12/E37*100</f>
        <v>16.197159323838981</v>
      </c>
      <c r="G12" s="17">
        <f t="shared" ref="G12:G34" si="0">F12+G11</f>
        <v>32.770916422059045</v>
      </c>
    </row>
    <row r="13" spans="1:7" x14ac:dyDescent="0.25">
      <c r="A13" s="14" t="s">
        <v>18</v>
      </c>
      <c r="B13" s="15" t="s">
        <v>19</v>
      </c>
      <c r="C13" s="14" t="s">
        <v>20</v>
      </c>
      <c r="D13" s="14">
        <v>4</v>
      </c>
      <c r="E13" s="16">
        <v>57061.341181489297</v>
      </c>
      <c r="F13" s="16">
        <f>E13/E37*100</f>
        <v>16.01112693334564</v>
      </c>
      <c r="G13" s="17">
        <f t="shared" si="0"/>
        <v>48.782043355404682</v>
      </c>
    </row>
    <row r="14" spans="1:7" ht="22.5" x14ac:dyDescent="0.25">
      <c r="A14" s="14" t="s">
        <v>21</v>
      </c>
      <c r="B14" s="15" t="s">
        <v>22</v>
      </c>
      <c r="C14" s="14" t="s">
        <v>15</v>
      </c>
      <c r="D14" s="14">
        <v>2500</v>
      </c>
      <c r="E14" s="16">
        <v>41741.785689831901</v>
      </c>
      <c r="F14" s="16">
        <f>E14/E37*100</f>
        <v>11.71253628579653</v>
      </c>
      <c r="G14" s="17">
        <f t="shared" si="0"/>
        <v>60.494579641201213</v>
      </c>
    </row>
    <row r="15" spans="1:7" x14ac:dyDescent="0.25">
      <c r="A15" s="14" t="s">
        <v>23</v>
      </c>
      <c r="B15" s="15" t="s">
        <v>24</v>
      </c>
      <c r="C15" s="14" t="s">
        <v>15</v>
      </c>
      <c r="D15" s="14">
        <v>1000</v>
      </c>
      <c r="E15" s="16">
        <v>27593.906115313701</v>
      </c>
      <c r="F15" s="16">
        <f>E15/E37*100</f>
        <v>7.7427120402566567</v>
      </c>
      <c r="G15" s="17">
        <f t="shared" si="0"/>
        <v>68.237291681457876</v>
      </c>
    </row>
    <row r="16" spans="1:7" ht="22.5" x14ac:dyDescent="0.25">
      <c r="A16" s="14" t="s">
        <v>25</v>
      </c>
      <c r="B16" s="15" t="s">
        <v>26</v>
      </c>
      <c r="C16" s="14" t="s">
        <v>15</v>
      </c>
      <c r="D16" s="14">
        <v>2500</v>
      </c>
      <c r="E16" s="16">
        <v>18716.080899275701</v>
      </c>
      <c r="F16" s="16">
        <f>E16/E37*100</f>
        <v>5.2516386886167439</v>
      </c>
      <c r="G16" s="17">
        <f t="shared" si="0"/>
        <v>73.488930370074627</v>
      </c>
    </row>
    <row r="17" spans="1:7" ht="22.5" x14ac:dyDescent="0.25">
      <c r="A17" s="14" t="s">
        <v>27</v>
      </c>
      <c r="B17" s="15" t="s">
        <v>28</v>
      </c>
      <c r="C17" s="14" t="s">
        <v>29</v>
      </c>
      <c r="D17" s="14">
        <v>200</v>
      </c>
      <c r="E17" s="16">
        <v>14263.623759026899</v>
      </c>
      <c r="F17" s="16">
        <f>E17/E37*100</f>
        <v>4.0023014847984291</v>
      </c>
      <c r="G17" s="17">
        <f t="shared" si="0"/>
        <v>77.49123185487305</v>
      </c>
    </row>
    <row r="18" spans="1:7" ht="22.5" x14ac:dyDescent="0.25">
      <c r="A18" s="14" t="s">
        <v>30</v>
      </c>
      <c r="B18" s="15" t="s">
        <v>31</v>
      </c>
      <c r="C18" s="14" t="s">
        <v>29</v>
      </c>
      <c r="D18" s="14">
        <v>50</v>
      </c>
      <c r="E18" s="16">
        <v>12704.1555709393</v>
      </c>
      <c r="F18" s="16">
        <f>E18/E37*100</f>
        <v>3.5647225111712726</v>
      </c>
      <c r="G18" s="17">
        <f t="shared" si="0"/>
        <v>81.055954366044318</v>
      </c>
    </row>
    <row r="19" spans="1:7" x14ac:dyDescent="0.25">
      <c r="A19" s="14" t="s">
        <v>32</v>
      </c>
      <c r="B19" s="15" t="s">
        <v>33</v>
      </c>
      <c r="C19" s="14" t="s">
        <v>15</v>
      </c>
      <c r="D19" s="14">
        <v>400</v>
      </c>
      <c r="E19" s="16">
        <v>10870.102774921401</v>
      </c>
      <c r="F19" s="16">
        <f>E19/E37*100</f>
        <v>3.0500964699413453</v>
      </c>
      <c r="G19" s="16">
        <f t="shared" si="0"/>
        <v>84.10605083598567</v>
      </c>
    </row>
    <row r="20" spans="1:7" ht="45" x14ac:dyDescent="0.25">
      <c r="A20" s="14" t="s">
        <v>34</v>
      </c>
      <c r="B20" s="15" t="s">
        <v>35</v>
      </c>
      <c r="C20" s="14" t="s">
        <v>15</v>
      </c>
      <c r="D20" s="14">
        <v>200</v>
      </c>
      <c r="E20" s="16">
        <v>7415.0157352261904</v>
      </c>
      <c r="F20" s="16">
        <f>E20/E37*100</f>
        <v>2.0806163278190777</v>
      </c>
      <c r="G20" s="16">
        <f t="shared" si="0"/>
        <v>86.186667163804742</v>
      </c>
    </row>
    <row r="21" spans="1:7" ht="33.75" x14ac:dyDescent="0.25">
      <c r="A21" s="14" t="s">
        <v>36</v>
      </c>
      <c r="B21" s="15" t="s">
        <v>37</v>
      </c>
      <c r="C21" s="14" t="s">
        <v>15</v>
      </c>
      <c r="D21" s="14">
        <v>200</v>
      </c>
      <c r="E21" s="16">
        <v>7119.4986683955203</v>
      </c>
      <c r="F21" s="16">
        <f>E21/E37*100</f>
        <v>1.9976957169461815</v>
      </c>
      <c r="G21" s="16">
        <f t="shared" si="0"/>
        <v>88.184362880750925</v>
      </c>
    </row>
    <row r="22" spans="1:7" ht="45" x14ac:dyDescent="0.25">
      <c r="A22" s="14" t="s">
        <v>38</v>
      </c>
      <c r="B22" s="15" t="s">
        <v>39</v>
      </c>
      <c r="C22" s="14" t="s">
        <v>15</v>
      </c>
      <c r="D22" s="14">
        <v>250</v>
      </c>
      <c r="E22" s="16">
        <v>6775.3444176489702</v>
      </c>
      <c r="F22" s="16">
        <f>E22/E37*100</f>
        <v>1.901127755533788</v>
      </c>
      <c r="G22" s="16">
        <f t="shared" si="0"/>
        <v>90.085490636284717</v>
      </c>
    </row>
    <row r="23" spans="1:7" x14ac:dyDescent="0.25">
      <c r="A23" s="14" t="s">
        <v>40</v>
      </c>
      <c r="B23" s="15" t="s">
        <v>41</v>
      </c>
      <c r="C23" s="14" t="s">
        <v>29</v>
      </c>
      <c r="D23" s="14">
        <v>2000</v>
      </c>
      <c r="E23" s="16">
        <v>6599.8811592182601</v>
      </c>
      <c r="F23" s="16">
        <f>E23/E37*100</f>
        <v>1.8518936428280059</v>
      </c>
      <c r="G23" s="16">
        <f t="shared" si="0"/>
        <v>91.93738427911272</v>
      </c>
    </row>
    <row r="24" spans="1:7" ht="22.5" x14ac:dyDescent="0.25">
      <c r="A24" s="14" t="s">
        <v>42</v>
      </c>
      <c r="B24" s="15" t="s">
        <v>43</v>
      </c>
      <c r="C24" s="14" t="s">
        <v>15</v>
      </c>
      <c r="D24" s="14">
        <v>400</v>
      </c>
      <c r="E24" s="16">
        <v>6555.5535991936604</v>
      </c>
      <c r="F24" s="16">
        <f>E24/E37*100</f>
        <v>1.8394555511970718</v>
      </c>
      <c r="G24" s="16">
        <f t="shared" si="0"/>
        <v>93.776839830309797</v>
      </c>
    </row>
    <row r="25" spans="1:7" ht="22.5" x14ac:dyDescent="0.25">
      <c r="A25" s="14" t="s">
        <v>44</v>
      </c>
      <c r="B25" s="15" t="s">
        <v>45</v>
      </c>
      <c r="C25" s="14" t="s">
        <v>46</v>
      </c>
      <c r="D25" s="14">
        <v>150</v>
      </c>
      <c r="E25" s="16">
        <v>5276.8266245951299</v>
      </c>
      <c r="F25" s="16">
        <f>E25/E37*100</f>
        <v>1.4806511578991477</v>
      </c>
      <c r="G25" s="16">
        <f t="shared" si="0"/>
        <v>95.257490988208943</v>
      </c>
    </row>
    <row r="26" spans="1:7" ht="22.5" x14ac:dyDescent="0.25">
      <c r="A26" s="14" t="s">
        <v>47</v>
      </c>
      <c r="B26" s="15" t="s">
        <v>48</v>
      </c>
      <c r="C26" s="14" t="s">
        <v>15</v>
      </c>
      <c r="D26" s="14">
        <v>150</v>
      </c>
      <c r="E26" s="16">
        <v>3677.34050037413</v>
      </c>
      <c r="F26" s="16">
        <f>E26/E37*100</f>
        <v>1.0318433515495973</v>
      </c>
      <c r="G26" s="16">
        <f t="shared" si="0"/>
        <v>96.28933433975854</v>
      </c>
    </row>
    <row r="27" spans="1:7" ht="22.5" x14ac:dyDescent="0.25">
      <c r="A27" s="14" t="s">
        <v>49</v>
      </c>
      <c r="B27" s="15" t="s">
        <v>50</v>
      </c>
      <c r="C27" s="14" t="s">
        <v>15</v>
      </c>
      <c r="D27" s="14">
        <v>100</v>
      </c>
      <c r="E27" s="16">
        <v>2740.9207948544499</v>
      </c>
      <c r="F27" s="16">
        <f>E27/E37*100</f>
        <v>0.76908866584610869</v>
      </c>
      <c r="G27" s="16">
        <f t="shared" si="0"/>
        <v>97.058423005604652</v>
      </c>
    </row>
    <row r="28" spans="1:7" x14ac:dyDescent="0.25">
      <c r="A28" s="14" t="s">
        <v>51</v>
      </c>
      <c r="B28" s="15" t="s">
        <v>52</v>
      </c>
      <c r="C28" s="14" t="s">
        <v>15</v>
      </c>
      <c r="D28" s="14">
        <v>1200</v>
      </c>
      <c r="E28" s="16">
        <v>2452.7916546945498</v>
      </c>
      <c r="F28" s="16">
        <f>E28/E37*100</f>
        <v>0.68824107024503578</v>
      </c>
      <c r="G28" s="16">
        <f t="shared" si="0"/>
        <v>97.746664075849694</v>
      </c>
    </row>
    <row r="29" spans="1:7" ht="22.5" x14ac:dyDescent="0.25">
      <c r="A29" s="14" t="s">
        <v>53</v>
      </c>
      <c r="B29" s="15" t="s">
        <v>54</v>
      </c>
      <c r="C29" s="14" t="s">
        <v>15</v>
      </c>
      <c r="D29" s="14">
        <v>50</v>
      </c>
      <c r="E29" s="16">
        <v>1390.1615352159399</v>
      </c>
      <c r="F29" s="16">
        <f>E29/E37*100</f>
        <v>0.39007237364791514</v>
      </c>
      <c r="G29" s="16">
        <f t="shared" si="0"/>
        <v>98.136736449497604</v>
      </c>
    </row>
    <row r="30" spans="1:7" ht="22.5" x14ac:dyDescent="0.25">
      <c r="A30" s="14" t="s">
        <v>55</v>
      </c>
      <c r="B30" s="15" t="s">
        <v>56</v>
      </c>
      <c r="C30" s="14" t="s">
        <v>57</v>
      </c>
      <c r="D30" s="14">
        <v>50</v>
      </c>
      <c r="E30" s="16">
        <v>1369.2290763154299</v>
      </c>
      <c r="F30" s="16">
        <f>E30/E37*100</f>
        <v>0.38419883037775049</v>
      </c>
      <c r="G30" s="16">
        <f t="shared" si="0"/>
        <v>98.52093527987536</v>
      </c>
    </row>
    <row r="31" spans="1:7" x14ac:dyDescent="0.25">
      <c r="A31" s="14" t="s">
        <v>58</v>
      </c>
      <c r="B31" s="15" t="s">
        <v>59</v>
      </c>
      <c r="C31" s="14" t="s">
        <v>57</v>
      </c>
      <c r="D31" s="14">
        <v>50</v>
      </c>
      <c r="E31" s="16">
        <v>897.01742994225799</v>
      </c>
      <c r="F31" s="16">
        <f>E31/E37*100</f>
        <v>0.25169860425376916</v>
      </c>
      <c r="G31" s="16">
        <f t="shared" si="0"/>
        <v>98.772633884129135</v>
      </c>
    </row>
    <row r="32" spans="1:7" ht="22.5" x14ac:dyDescent="0.25">
      <c r="A32" s="14" t="s">
        <v>60</v>
      </c>
      <c r="B32" s="15" t="s">
        <v>61</v>
      </c>
      <c r="C32" s="14" t="s">
        <v>57</v>
      </c>
      <c r="D32" s="14">
        <v>50</v>
      </c>
      <c r="E32" s="16">
        <v>740.02398818846598</v>
      </c>
      <c r="F32" s="16">
        <f>E32/E37*100</f>
        <v>0.2076470297275434</v>
      </c>
      <c r="G32" s="16">
        <f t="shared" si="0"/>
        <v>98.980280913856674</v>
      </c>
    </row>
    <row r="33" spans="1:7" ht="22.5" x14ac:dyDescent="0.25">
      <c r="A33" s="14" t="s">
        <v>62</v>
      </c>
      <c r="B33" s="15" t="s">
        <v>63</v>
      </c>
      <c r="C33" s="14" t="s">
        <v>15</v>
      </c>
      <c r="D33" s="14">
        <v>200</v>
      </c>
      <c r="E33" s="16">
        <v>519.61750917725897</v>
      </c>
      <c r="F33" s="16">
        <f>E33/E37*100</f>
        <v>0.14580207411817522</v>
      </c>
      <c r="G33" s="16">
        <f t="shared" si="0"/>
        <v>99.126082987974854</v>
      </c>
    </row>
    <row r="34" spans="1:7" ht="22.5" x14ac:dyDescent="0.25">
      <c r="A34" s="14" t="s">
        <v>64</v>
      </c>
      <c r="B34" s="15" t="s">
        <v>65</v>
      </c>
      <c r="C34" s="14" t="s">
        <v>15</v>
      </c>
      <c r="D34" s="14">
        <v>150</v>
      </c>
      <c r="E34" s="16">
        <v>467.28636192599498</v>
      </c>
      <c r="F34" s="16">
        <f>E34/E37*100</f>
        <v>0.13111821594276665</v>
      </c>
      <c r="G34" s="16">
        <f t="shared" si="0"/>
        <v>99.257201203917617</v>
      </c>
    </row>
    <row r="35" spans="1:7" ht="22.5" x14ac:dyDescent="0.25">
      <c r="A35" s="14" t="s">
        <v>66</v>
      </c>
      <c r="B35" s="15" t="s">
        <v>67</v>
      </c>
      <c r="C35" s="14" t="s">
        <v>57</v>
      </c>
      <c r="D35" s="14">
        <v>50</v>
      </c>
      <c r="E35" s="16">
        <v>305.367635725024</v>
      </c>
      <c r="F35" s="16">
        <f>E35/E37*100</f>
        <v>8.5684631235325659E-2</v>
      </c>
      <c r="G35" s="16">
        <v>100</v>
      </c>
    </row>
    <row r="36" spans="1:7" x14ac:dyDescent="0.25">
      <c r="A36" s="18"/>
      <c r="B36" s="18"/>
      <c r="C36" s="18"/>
      <c r="D36" s="18"/>
      <c r="E36" s="18"/>
      <c r="F36" s="18"/>
      <c r="G36" s="18"/>
    </row>
    <row r="37" spans="1:7" x14ac:dyDescent="0.25">
      <c r="A37" s="18"/>
      <c r="B37" s="18"/>
      <c r="C37" s="18"/>
      <c r="D37" s="19" t="s">
        <v>68</v>
      </c>
      <c r="E37" s="20">
        <v>356385.54</v>
      </c>
      <c r="F37" s="18"/>
      <c r="G37" s="18"/>
    </row>
  </sheetData>
  <mergeCells count="4">
    <mergeCell ref="A1:G1"/>
    <mergeCell ref="A2:G2"/>
    <mergeCell ref="A3:G3"/>
    <mergeCell ref="A8:G8"/>
  </mergeCells>
  <pageMargins left="0.78749999999999998" right="0.78749999999999998" top="0.78749999999999998" bottom="0.99722222222222201" header="0.511811023622047" footer="0.78749999999999998"/>
  <pageSetup paperSize="9" scale="91" orientation="portrait" horizontalDpi="300" verticalDpi="300" r:id="rId1"/>
  <headerFooter>
    <oddFooter>&amp;C&amp;"Arial,Normal"&amp;8Pág. &amp;P de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5"/>
  <sheetViews>
    <sheetView zoomScale="75" zoomScaleNormal="75" workbookViewId="0">
      <selection activeCell="K26" sqref="K26"/>
    </sheetView>
  </sheetViews>
  <sheetFormatPr defaultColWidth="11.5703125" defaultRowHeight="15" x14ac:dyDescent="0.25"/>
  <cols>
    <col min="1" max="1" width="7.42578125" style="21" customWidth="1"/>
    <col min="2" max="2" width="8.140625" style="21" customWidth="1"/>
    <col min="3" max="3" width="42.85546875" style="22" customWidth="1"/>
    <col min="4" max="4" width="6.28515625" style="21" customWidth="1"/>
    <col min="5" max="5" width="8.140625" style="21" customWidth="1"/>
    <col min="6" max="6" width="11.5703125" style="23"/>
    <col min="7" max="7" width="8.5703125" style="24" customWidth="1"/>
    <col min="8" max="8" width="9.85546875" style="24" customWidth="1"/>
    <col min="9" max="16384" width="11.5703125" style="25"/>
  </cols>
  <sheetData>
    <row r="1" spans="1:8" ht="18.75" x14ac:dyDescent="0.25">
      <c r="A1" s="269" t="s">
        <v>0</v>
      </c>
      <c r="B1" s="269"/>
      <c r="C1" s="269"/>
      <c r="D1" s="269"/>
      <c r="E1" s="269"/>
      <c r="F1" s="269"/>
      <c r="G1" s="269"/>
      <c r="H1" s="269"/>
    </row>
    <row r="2" spans="1:8" ht="15.75" x14ac:dyDescent="0.25">
      <c r="A2" s="270" t="s">
        <v>1</v>
      </c>
      <c r="B2" s="270"/>
      <c r="C2" s="270"/>
      <c r="D2" s="270"/>
      <c r="E2" s="270"/>
      <c r="F2" s="270"/>
      <c r="G2" s="270"/>
      <c r="H2" s="270"/>
    </row>
    <row r="3" spans="1:8" ht="15.75" x14ac:dyDescent="0.25">
      <c r="A3" s="270" t="s">
        <v>2</v>
      </c>
      <c r="B3" s="270"/>
      <c r="C3" s="270"/>
      <c r="D3" s="270"/>
      <c r="E3" s="270"/>
      <c r="F3" s="270"/>
      <c r="G3" s="270"/>
      <c r="H3" s="270"/>
    </row>
    <row r="4" spans="1:8" ht="15.75" x14ac:dyDescent="0.25">
      <c r="A4" s="5"/>
      <c r="B4" s="5"/>
      <c r="C4" s="5"/>
      <c r="D4" s="5"/>
      <c r="E4" s="26"/>
      <c r="F4" s="26"/>
      <c r="G4" s="26"/>
      <c r="H4" s="27"/>
    </row>
    <row r="5" spans="1:8" x14ac:dyDescent="0.25">
      <c r="A5" s="6" t="s">
        <v>3</v>
      </c>
      <c r="B5" s="9" t="s">
        <v>1</v>
      </c>
      <c r="C5" s="1"/>
      <c r="D5" s="1"/>
      <c r="E5" s="3"/>
      <c r="F5" s="3"/>
      <c r="G5" s="3"/>
      <c r="H5" s="3"/>
    </row>
    <row r="6" spans="1:8" x14ac:dyDescent="0.25">
      <c r="A6" s="6" t="s">
        <v>4</v>
      </c>
      <c r="B6" s="9" t="s">
        <v>2</v>
      </c>
      <c r="C6" s="1"/>
      <c r="D6" s="1"/>
      <c r="E6" s="3"/>
      <c r="F6" s="3"/>
      <c r="G6" s="3"/>
      <c r="H6" s="3"/>
    </row>
    <row r="7" spans="1:8" x14ac:dyDescent="0.25">
      <c r="A7" s="28"/>
      <c r="B7" s="28"/>
      <c r="C7" s="2"/>
      <c r="D7" s="28"/>
      <c r="E7" s="28"/>
      <c r="F7" s="29"/>
      <c r="G7" s="30"/>
      <c r="H7" s="30"/>
    </row>
    <row r="8" spans="1:8" ht="15" customHeight="1" x14ac:dyDescent="0.25">
      <c r="A8" s="272" t="s">
        <v>69</v>
      </c>
      <c r="B8" s="272"/>
      <c r="C8" s="272"/>
      <c r="D8" s="272"/>
      <c r="E8" s="272"/>
      <c r="F8" s="272"/>
      <c r="G8" s="272"/>
      <c r="H8" s="272"/>
    </row>
    <row r="9" spans="1:8" x14ac:dyDescent="0.25">
      <c r="A9" s="28"/>
      <c r="B9" s="28"/>
      <c r="C9" s="2"/>
      <c r="D9" s="28"/>
      <c r="E9" s="28"/>
      <c r="F9" s="29"/>
      <c r="G9" s="30"/>
      <c r="H9" s="30"/>
    </row>
    <row r="10" spans="1:8" ht="30" x14ac:dyDescent="0.25">
      <c r="A10" s="31" t="s">
        <v>70</v>
      </c>
      <c r="B10" s="31" t="s">
        <v>71</v>
      </c>
      <c r="C10" s="31" t="s">
        <v>7</v>
      </c>
      <c r="D10" s="31" t="s">
        <v>8</v>
      </c>
      <c r="E10" s="31" t="s">
        <v>9</v>
      </c>
      <c r="F10" s="32" t="s">
        <v>10</v>
      </c>
      <c r="G10" s="32" t="s">
        <v>11</v>
      </c>
      <c r="H10" s="32" t="s">
        <v>12</v>
      </c>
    </row>
    <row r="11" spans="1:8" x14ac:dyDescent="0.25">
      <c r="A11" s="14" t="s">
        <v>72</v>
      </c>
      <c r="B11" s="33" t="s">
        <v>73</v>
      </c>
      <c r="C11" s="15" t="s">
        <v>74</v>
      </c>
      <c r="D11" s="14" t="s">
        <v>75</v>
      </c>
      <c r="E11" s="14">
        <v>2707.66</v>
      </c>
      <c r="F11" s="34">
        <v>120610.981203046</v>
      </c>
      <c r="G11" s="16">
        <f>F11/F45*100</f>
        <v>33.842838068863848</v>
      </c>
      <c r="H11" s="16">
        <f>G11</f>
        <v>33.842838068863848</v>
      </c>
    </row>
    <row r="12" spans="1:8" x14ac:dyDescent="0.25">
      <c r="A12" s="14" t="s">
        <v>72</v>
      </c>
      <c r="B12" s="33" t="s">
        <v>76</v>
      </c>
      <c r="C12" s="15" t="s">
        <v>77</v>
      </c>
      <c r="D12" s="14" t="s">
        <v>75</v>
      </c>
      <c r="E12" s="14">
        <v>1736.758</v>
      </c>
      <c r="F12" s="34">
        <v>57307.5315245815</v>
      </c>
      <c r="G12" s="16">
        <f>F12/F45*100</f>
        <v>16.080206712253677</v>
      </c>
      <c r="H12" s="16">
        <f t="shared" ref="H12:H42" si="0">G12+H11</f>
        <v>49.923044781117525</v>
      </c>
    </row>
    <row r="13" spans="1:8" x14ac:dyDescent="0.25">
      <c r="A13" s="14" t="s">
        <v>72</v>
      </c>
      <c r="B13" s="33" t="s">
        <v>78</v>
      </c>
      <c r="C13" s="15" t="s">
        <v>19</v>
      </c>
      <c r="D13" s="14" t="s">
        <v>20</v>
      </c>
      <c r="E13" s="14">
        <v>4</v>
      </c>
      <c r="F13" s="34">
        <v>57061.341181489297</v>
      </c>
      <c r="G13" s="16">
        <f>F13/F45*100</f>
        <v>16.01112693334564</v>
      </c>
      <c r="H13" s="16">
        <f t="shared" si="0"/>
        <v>65.934171714463162</v>
      </c>
    </row>
    <row r="14" spans="1:8" ht="22.5" x14ac:dyDescent="0.25">
      <c r="A14" s="14" t="s">
        <v>72</v>
      </c>
      <c r="B14" s="33" t="s">
        <v>79</v>
      </c>
      <c r="C14" s="15" t="s">
        <v>80</v>
      </c>
      <c r="D14" s="14" t="s">
        <v>81</v>
      </c>
      <c r="E14" s="14">
        <v>3660</v>
      </c>
      <c r="F14" s="34">
        <v>29970.355861077001</v>
      </c>
      <c r="G14" s="16">
        <f>F14/F45*100</f>
        <v>8.4095319526928627</v>
      </c>
      <c r="H14" s="16">
        <f t="shared" si="0"/>
        <v>74.343703667156021</v>
      </c>
    </row>
    <row r="15" spans="1:8" x14ac:dyDescent="0.25">
      <c r="A15" s="14" t="s">
        <v>72</v>
      </c>
      <c r="B15" s="33" t="s">
        <v>82</v>
      </c>
      <c r="C15" s="15" t="s">
        <v>83</v>
      </c>
      <c r="D15" s="14" t="s">
        <v>84</v>
      </c>
      <c r="E15" s="14">
        <v>571.25</v>
      </c>
      <c r="F15" s="34">
        <v>19085.477232813999</v>
      </c>
      <c r="G15" s="16">
        <f>F15/F45*100</f>
        <v>5.3552894522078534</v>
      </c>
      <c r="H15" s="16">
        <f t="shared" si="0"/>
        <v>79.698993119363877</v>
      </c>
    </row>
    <row r="16" spans="1:8" ht="33.75" x14ac:dyDescent="0.25">
      <c r="A16" s="14" t="s">
        <v>72</v>
      </c>
      <c r="B16" s="33" t="s">
        <v>85</v>
      </c>
      <c r="C16" s="15" t="s">
        <v>86</v>
      </c>
      <c r="D16" s="14" t="s">
        <v>87</v>
      </c>
      <c r="E16" s="14">
        <v>450</v>
      </c>
      <c r="F16" s="34">
        <v>18312.823235162999</v>
      </c>
      <c r="G16" s="16">
        <f>F16/F45*100</f>
        <v>5.1384866050297662</v>
      </c>
      <c r="H16" s="16">
        <f t="shared" si="0"/>
        <v>84.837479724393646</v>
      </c>
    </row>
    <row r="17" spans="1:8" x14ac:dyDescent="0.25">
      <c r="A17" s="14" t="s">
        <v>72</v>
      </c>
      <c r="B17" s="33" t="s">
        <v>88</v>
      </c>
      <c r="C17" s="15" t="s">
        <v>89</v>
      </c>
      <c r="D17" s="14" t="s">
        <v>81</v>
      </c>
      <c r="E17" s="14">
        <v>100</v>
      </c>
      <c r="F17" s="34">
        <v>9115.4701906143291</v>
      </c>
      <c r="G17" s="16">
        <f>F17/F45*100</f>
        <v>2.5577553428835329</v>
      </c>
      <c r="H17" s="16">
        <f t="shared" si="0"/>
        <v>87.395235067277184</v>
      </c>
    </row>
    <row r="18" spans="1:8" ht="22.5" x14ac:dyDescent="0.25">
      <c r="A18" s="14" t="s">
        <v>72</v>
      </c>
      <c r="B18" s="33" t="s">
        <v>90</v>
      </c>
      <c r="C18" s="15" t="s">
        <v>91</v>
      </c>
      <c r="D18" s="14" t="s">
        <v>81</v>
      </c>
      <c r="E18" s="14">
        <v>240</v>
      </c>
      <c r="F18" s="34">
        <v>8471.4892491458304</v>
      </c>
      <c r="G18" s="16">
        <f>F18/F45*100</f>
        <v>2.3770575116896802</v>
      </c>
      <c r="H18" s="16">
        <f t="shared" si="0"/>
        <v>89.772292578966869</v>
      </c>
    </row>
    <row r="19" spans="1:8" x14ac:dyDescent="0.25">
      <c r="A19" s="14" t="s">
        <v>72</v>
      </c>
      <c r="B19" s="33" t="s">
        <v>92</v>
      </c>
      <c r="C19" s="15" t="s">
        <v>93</v>
      </c>
      <c r="D19" s="14" t="s">
        <v>75</v>
      </c>
      <c r="E19" s="14">
        <v>138.97499999999999</v>
      </c>
      <c r="F19" s="34">
        <v>5944.2026671877202</v>
      </c>
      <c r="G19" s="16">
        <f>F19/F45*100</f>
        <v>1.6679135374537701</v>
      </c>
      <c r="H19" s="16">
        <f t="shared" si="0"/>
        <v>91.44020611642064</v>
      </c>
    </row>
    <row r="20" spans="1:8" ht="22.5" x14ac:dyDescent="0.25">
      <c r="A20" s="14" t="s">
        <v>72</v>
      </c>
      <c r="B20" s="33" t="s">
        <v>94</v>
      </c>
      <c r="C20" s="15" t="s">
        <v>95</v>
      </c>
      <c r="D20" s="14" t="s">
        <v>75</v>
      </c>
      <c r="E20" s="14">
        <v>138.65</v>
      </c>
      <c r="F20" s="34">
        <v>5153.0788528597805</v>
      </c>
      <c r="G20" s="16">
        <f>F20/F45*100</f>
        <v>1.4459281520961205</v>
      </c>
      <c r="H20" s="16">
        <f t="shared" si="0"/>
        <v>92.886134268516756</v>
      </c>
    </row>
    <row r="21" spans="1:8" x14ac:dyDescent="0.25">
      <c r="A21" s="14" t="s">
        <v>72</v>
      </c>
      <c r="B21" s="33" t="s">
        <v>96</v>
      </c>
      <c r="C21" s="15" t="s">
        <v>97</v>
      </c>
      <c r="D21" s="14" t="s">
        <v>87</v>
      </c>
      <c r="E21" s="14">
        <v>87.864999999999995</v>
      </c>
      <c r="F21" s="34">
        <v>4526.9520675123003</v>
      </c>
      <c r="G21" s="16">
        <f>F21/F45*100</f>
        <v>1.2702401078091723</v>
      </c>
      <c r="H21" s="16">
        <f t="shared" si="0"/>
        <v>94.156374376325928</v>
      </c>
    </row>
    <row r="22" spans="1:8" x14ac:dyDescent="0.25">
      <c r="A22" s="14" t="s">
        <v>72</v>
      </c>
      <c r="B22" s="33" t="s">
        <v>98</v>
      </c>
      <c r="C22" s="15" t="s">
        <v>99</v>
      </c>
      <c r="D22" s="14" t="s">
        <v>100</v>
      </c>
      <c r="E22" s="14">
        <v>535.55999999999995</v>
      </c>
      <c r="F22" s="34">
        <v>2797.5615659969999</v>
      </c>
      <c r="G22" s="16">
        <f>F22/F45*100</f>
        <v>0.78498178293008192</v>
      </c>
      <c r="H22" s="16">
        <f t="shared" si="0"/>
        <v>94.941356159256017</v>
      </c>
    </row>
    <row r="23" spans="1:8" x14ac:dyDescent="0.25">
      <c r="A23" s="14" t="s">
        <v>72</v>
      </c>
      <c r="B23" s="33" t="s">
        <v>101</v>
      </c>
      <c r="C23" s="15" t="s">
        <v>102</v>
      </c>
      <c r="D23" s="14" t="s">
        <v>87</v>
      </c>
      <c r="E23" s="14">
        <v>226</v>
      </c>
      <c r="F23" s="34">
        <v>2398.61352577559</v>
      </c>
      <c r="G23" s="16">
        <f>F23/F45*100</f>
        <v>0.67303895825167037</v>
      </c>
      <c r="H23" s="16">
        <f t="shared" si="0"/>
        <v>95.614395117507684</v>
      </c>
    </row>
    <row r="24" spans="1:8" x14ac:dyDescent="0.25">
      <c r="A24" s="14" t="s">
        <v>72</v>
      </c>
      <c r="B24" s="33" t="s">
        <v>103</v>
      </c>
      <c r="C24" s="15" t="s">
        <v>104</v>
      </c>
      <c r="D24" s="14" t="s">
        <v>87</v>
      </c>
      <c r="E24" s="14">
        <v>15</v>
      </c>
      <c r="F24" s="34">
        <v>2323.5029379561302</v>
      </c>
      <c r="G24" s="16">
        <f>F24/F45*100</f>
        <v>0.6519633029881432</v>
      </c>
      <c r="H24" s="16">
        <f t="shared" si="0"/>
        <v>96.26635842049582</v>
      </c>
    </row>
    <row r="25" spans="1:8" ht="45" x14ac:dyDescent="0.25">
      <c r="A25" s="14" t="s">
        <v>72</v>
      </c>
      <c r="B25" s="33" t="s">
        <v>105</v>
      </c>
      <c r="C25" s="15" t="s">
        <v>106</v>
      </c>
      <c r="D25" s="14" t="s">
        <v>107</v>
      </c>
      <c r="E25" s="14">
        <v>0.75</v>
      </c>
      <c r="F25" s="34">
        <v>2216.3780012300099</v>
      </c>
      <c r="G25" s="16">
        <f>F25/F45*100</f>
        <v>0.62190458154671768</v>
      </c>
      <c r="H25" s="16">
        <f t="shared" si="0"/>
        <v>96.888263002042535</v>
      </c>
    </row>
    <row r="26" spans="1:8" x14ac:dyDescent="0.25">
      <c r="A26" s="14" t="s">
        <v>72</v>
      </c>
      <c r="B26" s="33" t="s">
        <v>108</v>
      </c>
      <c r="C26" s="15" t="s">
        <v>109</v>
      </c>
      <c r="D26" s="14" t="s">
        <v>110</v>
      </c>
      <c r="E26" s="14">
        <v>67.5</v>
      </c>
      <c r="F26" s="34">
        <v>1353.8375624180001</v>
      </c>
      <c r="G26" s="16">
        <f>F26/F45*100</f>
        <v>0.37988004856145402</v>
      </c>
      <c r="H26" s="16">
        <f t="shared" si="0"/>
        <v>97.268143050603996</v>
      </c>
    </row>
    <row r="27" spans="1:8" x14ac:dyDescent="0.25">
      <c r="A27" s="14" t="s">
        <v>72</v>
      </c>
      <c r="B27" s="33" t="s">
        <v>111</v>
      </c>
      <c r="C27" s="15" t="s">
        <v>112</v>
      </c>
      <c r="D27" s="14" t="s">
        <v>75</v>
      </c>
      <c r="E27" s="14">
        <v>31.34</v>
      </c>
      <c r="F27" s="34">
        <v>1113.11428506218</v>
      </c>
      <c r="G27" s="16">
        <f>F27/F45*100</f>
        <v>0.31233430095457299</v>
      </c>
      <c r="H27" s="16">
        <f t="shared" si="0"/>
        <v>97.580477351558571</v>
      </c>
    </row>
    <row r="28" spans="1:8" x14ac:dyDescent="0.25">
      <c r="A28" s="14" t="s">
        <v>72</v>
      </c>
      <c r="B28" s="33" t="s">
        <v>113</v>
      </c>
      <c r="C28" s="15" t="s">
        <v>114</v>
      </c>
      <c r="D28" s="14" t="s">
        <v>87</v>
      </c>
      <c r="E28" s="14">
        <v>43.7</v>
      </c>
      <c r="F28" s="34">
        <v>978.90028387659004</v>
      </c>
      <c r="G28" s="16">
        <f>F28/F45*100</f>
        <v>0.27467452351646759</v>
      </c>
      <c r="H28" s="16">
        <f t="shared" si="0"/>
        <v>97.855151875075038</v>
      </c>
    </row>
    <row r="29" spans="1:8" ht="45" x14ac:dyDescent="0.25">
      <c r="A29" s="14" t="s">
        <v>72</v>
      </c>
      <c r="B29" s="33" t="s">
        <v>115</v>
      </c>
      <c r="C29" s="15" t="s">
        <v>116</v>
      </c>
      <c r="D29" s="14" t="s">
        <v>75</v>
      </c>
      <c r="E29" s="14">
        <v>37</v>
      </c>
      <c r="F29" s="34">
        <v>748.02757541512995</v>
      </c>
      <c r="G29" s="16">
        <f>F29/F45*100</f>
        <v>0.20989279627201765</v>
      </c>
      <c r="H29" s="16">
        <f t="shared" si="0"/>
        <v>98.065044671347053</v>
      </c>
    </row>
    <row r="30" spans="1:8" x14ac:dyDescent="0.25">
      <c r="A30" s="14" t="s">
        <v>72</v>
      </c>
      <c r="B30" s="33" t="s">
        <v>117</v>
      </c>
      <c r="C30" s="15" t="s">
        <v>118</v>
      </c>
      <c r="D30" s="14" t="s">
        <v>84</v>
      </c>
      <c r="E30" s="14">
        <v>120</v>
      </c>
      <c r="F30" s="34">
        <v>630.43640923876001</v>
      </c>
      <c r="G30" s="16">
        <f>F30/F45*100</f>
        <v>0.17689730319551125</v>
      </c>
      <c r="H30" s="16">
        <f t="shared" si="0"/>
        <v>98.24194197454257</v>
      </c>
    </row>
    <row r="31" spans="1:8" x14ac:dyDescent="0.25">
      <c r="A31" s="14" t="s">
        <v>119</v>
      </c>
      <c r="B31" s="33" t="s">
        <v>120</v>
      </c>
      <c r="C31" s="15" t="s">
        <v>121</v>
      </c>
      <c r="D31" s="14" t="s">
        <v>87</v>
      </c>
      <c r="E31" s="14">
        <v>20</v>
      </c>
      <c r="F31" s="34">
        <v>605.80998700287103</v>
      </c>
      <c r="G31" s="16">
        <f>F31/F45*100</f>
        <v>0.16998725228943662</v>
      </c>
      <c r="H31" s="16">
        <f t="shared" si="0"/>
        <v>98.411929226832001</v>
      </c>
    </row>
    <row r="32" spans="1:8" x14ac:dyDescent="0.25">
      <c r="A32" s="14" t="s">
        <v>72</v>
      </c>
      <c r="B32" s="33" t="s">
        <v>122</v>
      </c>
      <c r="C32" s="15" t="s">
        <v>123</v>
      </c>
      <c r="D32" s="14" t="s">
        <v>75</v>
      </c>
      <c r="E32" s="14">
        <v>12.5</v>
      </c>
      <c r="F32" s="34">
        <v>528.23675695982001</v>
      </c>
      <c r="G32" s="16">
        <f>F32/F45*100</f>
        <v>0.14822059193530132</v>
      </c>
      <c r="H32" s="16">
        <f t="shared" si="0"/>
        <v>98.5601498187673</v>
      </c>
    </row>
    <row r="33" spans="1:8" x14ac:dyDescent="0.25">
      <c r="A33" s="14" t="s">
        <v>72</v>
      </c>
      <c r="B33" s="33" t="s">
        <v>124</v>
      </c>
      <c r="C33" s="15" t="s">
        <v>125</v>
      </c>
      <c r="D33" s="14" t="s">
        <v>29</v>
      </c>
      <c r="E33" s="14">
        <v>225.6</v>
      </c>
      <c r="F33" s="34">
        <v>438.35031579882502</v>
      </c>
      <c r="G33" s="16">
        <f>F33/F45*100</f>
        <v>0.12299890612812883</v>
      </c>
      <c r="H33" s="16">
        <f t="shared" si="0"/>
        <v>98.683148724895432</v>
      </c>
    </row>
    <row r="34" spans="1:8" x14ac:dyDescent="0.25">
      <c r="A34" s="14" t="s">
        <v>72</v>
      </c>
      <c r="B34" s="33" t="s">
        <v>126</v>
      </c>
      <c r="C34" s="15" t="s">
        <v>127</v>
      </c>
      <c r="D34" s="14" t="s">
        <v>87</v>
      </c>
      <c r="E34" s="14">
        <v>17.704999999999998</v>
      </c>
      <c r="F34" s="34">
        <v>425.421444124983</v>
      </c>
      <c r="G34" s="16">
        <f>F34/F45*100</f>
        <v>0.11937112940243956</v>
      </c>
      <c r="H34" s="16">
        <f t="shared" si="0"/>
        <v>98.80251985429787</v>
      </c>
    </row>
    <row r="35" spans="1:8" ht="22.5" x14ac:dyDescent="0.25">
      <c r="A35" s="14" t="s">
        <v>72</v>
      </c>
      <c r="B35" s="33" t="s">
        <v>128</v>
      </c>
      <c r="C35" s="15" t="s">
        <v>129</v>
      </c>
      <c r="D35" s="14" t="s">
        <v>15</v>
      </c>
      <c r="E35" s="14">
        <v>10</v>
      </c>
      <c r="F35" s="34">
        <v>419.26483856601101</v>
      </c>
      <c r="G35" s="16">
        <f>F35/F45*100</f>
        <v>0.11764361667592098</v>
      </c>
      <c r="H35" s="16">
        <f t="shared" si="0"/>
        <v>98.92016347097379</v>
      </c>
    </row>
    <row r="36" spans="1:8" ht="22.5" x14ac:dyDescent="0.25">
      <c r="A36" s="14" t="s">
        <v>72</v>
      </c>
      <c r="B36" s="33" t="s">
        <v>130</v>
      </c>
      <c r="C36" s="15" t="s">
        <v>131</v>
      </c>
      <c r="D36" s="14" t="s">
        <v>87</v>
      </c>
      <c r="E36" s="14">
        <v>6.64</v>
      </c>
      <c r="F36" s="34">
        <v>323.22179184604403</v>
      </c>
      <c r="G36" s="16">
        <f>F36/F45*100</f>
        <v>9.0694418142229921E-2</v>
      </c>
      <c r="H36" s="16">
        <f t="shared" si="0"/>
        <v>99.010857889116025</v>
      </c>
    </row>
    <row r="37" spans="1:8" ht="22.5" x14ac:dyDescent="0.25">
      <c r="A37" s="14" t="s">
        <v>72</v>
      </c>
      <c r="B37" s="33" t="s">
        <v>132</v>
      </c>
      <c r="C37" s="15" t="s">
        <v>133</v>
      </c>
      <c r="D37" s="14" t="s">
        <v>134</v>
      </c>
      <c r="E37" s="14">
        <v>8</v>
      </c>
      <c r="F37" s="34">
        <v>286.28215849220999</v>
      </c>
      <c r="G37" s="16">
        <f>F37/F45*100</f>
        <v>8.0329341783117805E-2</v>
      </c>
      <c r="H37" s="16">
        <f t="shared" si="0"/>
        <v>99.091187230899138</v>
      </c>
    </row>
    <row r="38" spans="1:8" x14ac:dyDescent="0.25">
      <c r="A38" s="14" t="s">
        <v>72</v>
      </c>
      <c r="B38" s="33" t="s">
        <v>135</v>
      </c>
      <c r="C38" s="15" t="s">
        <v>136</v>
      </c>
      <c r="D38" s="14" t="s">
        <v>107</v>
      </c>
      <c r="E38" s="14">
        <v>27</v>
      </c>
      <c r="F38" s="34">
        <v>281.35687404503199</v>
      </c>
      <c r="G38" s="16">
        <f>F38/F45*100</f>
        <v>7.8947331601902815E-2</v>
      </c>
      <c r="H38" s="16">
        <f t="shared" si="0"/>
        <v>99.170134562501048</v>
      </c>
    </row>
    <row r="39" spans="1:8" x14ac:dyDescent="0.25">
      <c r="A39" s="14" t="s">
        <v>137</v>
      </c>
      <c r="B39" s="14" t="s">
        <v>138</v>
      </c>
      <c r="C39" s="15" t="s">
        <v>139</v>
      </c>
      <c r="D39" s="14" t="s">
        <v>140</v>
      </c>
      <c r="E39" s="14">
        <v>52.5</v>
      </c>
      <c r="F39" s="34">
        <v>198.242698998907</v>
      </c>
      <c r="G39" s="16">
        <f>F39/F45*100</f>
        <v>5.5625909793901016E-2</v>
      </c>
      <c r="H39" s="16">
        <f t="shared" si="0"/>
        <v>99.225760472294951</v>
      </c>
    </row>
    <row r="40" spans="1:8" ht="22.5" x14ac:dyDescent="0.25">
      <c r="A40" s="14" t="s">
        <v>72</v>
      </c>
      <c r="B40" s="33" t="s">
        <v>141</v>
      </c>
      <c r="C40" s="15" t="s">
        <v>142</v>
      </c>
      <c r="D40" s="14" t="s">
        <v>84</v>
      </c>
      <c r="E40" s="14">
        <v>92.08</v>
      </c>
      <c r="F40" s="34">
        <v>159.45608397738201</v>
      </c>
      <c r="G40" s="16">
        <f>F40/F45*100</f>
        <v>4.4742579616833505E-2</v>
      </c>
      <c r="H40" s="16">
        <f t="shared" si="0"/>
        <v>99.270503051911788</v>
      </c>
    </row>
    <row r="41" spans="1:8" x14ac:dyDescent="0.25">
      <c r="A41" s="14" t="s">
        <v>72</v>
      </c>
      <c r="B41" s="33" t="s">
        <v>143</v>
      </c>
      <c r="C41" s="15" t="s">
        <v>144</v>
      </c>
      <c r="D41" s="14" t="s">
        <v>75</v>
      </c>
      <c r="E41" s="14">
        <v>3.4820000000000002</v>
      </c>
      <c r="F41" s="34">
        <v>148.98985452712901</v>
      </c>
      <c r="G41" s="16">
        <f>F41/F45*100</f>
        <v>4.1805807981751736E-2</v>
      </c>
      <c r="H41" s="16">
        <f t="shared" si="0"/>
        <v>99.312308859893534</v>
      </c>
    </row>
    <row r="42" spans="1:8" x14ac:dyDescent="0.25">
      <c r="A42" s="14" t="s">
        <v>72</v>
      </c>
      <c r="B42" s="33" t="s">
        <v>145</v>
      </c>
      <c r="C42" s="15" t="s">
        <v>146</v>
      </c>
      <c r="D42" s="14" t="s">
        <v>147</v>
      </c>
      <c r="E42" s="14">
        <v>75</v>
      </c>
      <c r="F42" s="34">
        <v>99.737010055350595</v>
      </c>
      <c r="G42" s="16">
        <f>F42/F45*100</f>
        <v>2.7985706169602335E-2</v>
      </c>
      <c r="H42" s="16">
        <f t="shared" si="0"/>
        <v>99.340294566063136</v>
      </c>
    </row>
    <row r="43" spans="1:8" ht="22.5" x14ac:dyDescent="0.25">
      <c r="A43" s="14" t="s">
        <v>72</v>
      </c>
      <c r="B43" s="33" t="s">
        <v>148</v>
      </c>
      <c r="C43" s="15" t="s">
        <v>149</v>
      </c>
      <c r="D43" s="14" t="s">
        <v>107</v>
      </c>
      <c r="E43" s="14">
        <v>150</v>
      </c>
      <c r="F43" s="34">
        <v>9.2349083384583892</v>
      </c>
      <c r="G43" s="16">
        <f>F43/F45*100</f>
        <v>2.5912690897779943E-3</v>
      </c>
      <c r="H43" s="16">
        <v>100</v>
      </c>
    </row>
    <row r="44" spans="1:8" x14ac:dyDescent="0.25">
      <c r="A44" s="35"/>
      <c r="B44" s="35"/>
      <c r="C44" s="36"/>
      <c r="D44" s="35"/>
      <c r="E44" s="35"/>
      <c r="F44" s="37"/>
      <c r="G44" s="38"/>
      <c r="H44" s="38"/>
    </row>
    <row r="45" spans="1:8" x14ac:dyDescent="0.25">
      <c r="A45" s="35"/>
      <c r="B45" s="35"/>
      <c r="C45" s="36"/>
      <c r="D45" s="35"/>
      <c r="E45" s="39" t="s">
        <v>68</v>
      </c>
      <c r="F45" s="40">
        <v>356385.54</v>
      </c>
      <c r="G45" s="38"/>
      <c r="H45" s="38"/>
    </row>
  </sheetData>
  <mergeCells count="4">
    <mergeCell ref="A1:H1"/>
    <mergeCell ref="A2:H2"/>
    <mergeCell ref="A3:H3"/>
    <mergeCell ref="A8:H8"/>
  </mergeCells>
  <pageMargins left="0.78740157480314965" right="0.78740157480314965" top="0.78740157480314965" bottom="0.98425196850393704" header="0.51181102362204722" footer="0.78740157480314965"/>
  <pageSetup paperSize="9" scale="83" orientation="portrait" horizontalDpi="300" verticalDpi="300" r:id="rId1"/>
  <headerFooter>
    <oddFooter>&amp;C&amp;"Arial,Normal"&amp;8Pág. &amp;P de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I151"/>
  <sheetViews>
    <sheetView tabSelected="1" topLeftCell="A112" zoomScale="115" zoomScaleNormal="115" workbookViewId="0">
      <selection activeCell="A150" sqref="A150:K151"/>
    </sheetView>
  </sheetViews>
  <sheetFormatPr defaultColWidth="8.7109375" defaultRowHeight="15" x14ac:dyDescent="0.25"/>
  <cols>
    <col min="1" max="1" width="13.85546875" style="41" customWidth="1"/>
    <col min="2" max="2" width="16.28515625" style="42" customWidth="1"/>
    <col min="3" max="3" width="12.7109375" style="42" customWidth="1"/>
    <col min="4" max="4" width="75.28515625" style="41" customWidth="1"/>
    <col min="5" max="5" width="9.140625" style="41" customWidth="1"/>
    <col min="6" max="6" width="19.5703125" style="43" customWidth="1"/>
    <col min="7" max="7" width="9.140625" style="43" customWidth="1"/>
    <col min="8" max="8" width="19.5703125" style="43" customWidth="1"/>
    <col min="9" max="9" width="10.42578125" style="43" customWidth="1"/>
    <col min="10" max="10" width="11.85546875" style="43" customWidth="1"/>
    <col min="11" max="11" width="12" style="1" customWidth="1"/>
    <col min="12" max="12" width="15.85546875" style="41" customWidth="1"/>
    <col min="13" max="13" width="13.140625" style="41" customWidth="1"/>
    <col min="14" max="14" width="15.7109375" style="41" customWidth="1"/>
    <col min="15" max="15" width="16.140625" style="41" customWidth="1"/>
    <col min="16" max="16" width="19.7109375" style="41" customWidth="1"/>
    <col min="17" max="17" width="9" style="44" customWidth="1"/>
    <col min="18" max="18" width="10.7109375" style="45" customWidth="1"/>
    <col min="19" max="19" width="11.140625" style="45" customWidth="1"/>
    <col min="20" max="20" width="10.5703125" style="45" customWidth="1"/>
    <col min="21" max="50" width="9" style="44" customWidth="1"/>
    <col min="51" max="945" width="9" style="41" customWidth="1"/>
  </cols>
  <sheetData>
    <row r="1" spans="1:50" s="48" customFormat="1" ht="13.9" customHeight="1" x14ac:dyDescent="0.2">
      <c r="A1" s="273" t="s">
        <v>150</v>
      </c>
      <c r="B1" s="273"/>
      <c r="C1" s="273"/>
      <c r="D1" s="273"/>
      <c r="E1" s="273"/>
      <c r="F1" s="273"/>
      <c r="G1" s="273"/>
      <c r="H1" s="273"/>
      <c r="I1" s="273"/>
      <c r="J1" s="273"/>
      <c r="K1" s="273"/>
      <c r="L1" s="273"/>
      <c r="M1" s="273"/>
      <c r="N1" s="273"/>
      <c r="O1" s="273"/>
      <c r="P1" s="273"/>
      <c r="Q1" s="46"/>
      <c r="R1" s="47"/>
      <c r="S1" s="47"/>
      <c r="T1" s="47"/>
      <c r="U1" s="46"/>
      <c r="V1" s="46"/>
      <c r="W1" s="46"/>
      <c r="X1" s="46"/>
      <c r="Y1" s="46"/>
      <c r="Z1" s="46"/>
      <c r="AA1" s="46"/>
      <c r="AB1" s="46"/>
      <c r="AC1" s="46"/>
      <c r="AD1" s="46"/>
      <c r="AE1" s="46"/>
      <c r="AF1" s="46"/>
      <c r="AG1" s="46"/>
      <c r="AH1" s="46"/>
      <c r="AI1" s="46"/>
      <c r="AJ1" s="46"/>
      <c r="AK1" s="46"/>
      <c r="AL1" s="46"/>
      <c r="AM1" s="46"/>
      <c r="AN1" s="46"/>
      <c r="AO1" s="46"/>
      <c r="AP1" s="46"/>
      <c r="AQ1" s="46"/>
      <c r="AR1" s="46"/>
      <c r="AS1" s="46"/>
      <c r="AT1" s="46"/>
      <c r="AU1" s="46"/>
      <c r="AV1" s="46"/>
      <c r="AW1" s="46"/>
      <c r="AX1" s="46"/>
    </row>
    <row r="2" spans="1:50" s="48" customFormat="1" ht="14.25" x14ac:dyDescent="0.2">
      <c r="A2" s="273"/>
      <c r="B2" s="273"/>
      <c r="C2" s="273"/>
      <c r="D2" s="273"/>
      <c r="E2" s="273"/>
      <c r="F2" s="273"/>
      <c r="G2" s="273"/>
      <c r="H2" s="273"/>
      <c r="I2" s="273"/>
      <c r="J2" s="273"/>
      <c r="K2" s="273"/>
      <c r="L2" s="273"/>
      <c r="M2" s="273"/>
      <c r="N2" s="273"/>
      <c r="O2" s="273"/>
      <c r="P2" s="273"/>
      <c r="Q2" s="46"/>
      <c r="R2" s="47"/>
      <c r="S2" s="47"/>
      <c r="T2" s="47"/>
      <c r="U2" s="46"/>
      <c r="V2" s="46"/>
      <c r="W2" s="46"/>
      <c r="X2" s="46"/>
      <c r="Y2" s="46"/>
      <c r="Z2" s="46"/>
      <c r="AA2" s="46"/>
      <c r="AB2" s="46"/>
      <c r="AC2" s="46"/>
      <c r="AD2" s="46"/>
      <c r="AE2" s="46"/>
      <c r="AF2" s="46"/>
      <c r="AG2" s="46"/>
      <c r="AH2" s="46"/>
      <c r="AI2" s="46"/>
      <c r="AJ2" s="46"/>
      <c r="AK2" s="46"/>
      <c r="AL2" s="46"/>
      <c r="AM2" s="46"/>
      <c r="AN2" s="46"/>
      <c r="AO2" s="46"/>
      <c r="AP2" s="46"/>
      <c r="AQ2" s="46"/>
      <c r="AR2" s="46"/>
      <c r="AS2" s="46"/>
      <c r="AT2" s="46"/>
      <c r="AU2" s="46"/>
      <c r="AV2" s="46"/>
      <c r="AW2" s="46"/>
      <c r="AX2" s="46"/>
    </row>
    <row r="3" spans="1:50" s="48" customFormat="1" ht="31.5" customHeight="1" x14ac:dyDescent="0.2">
      <c r="A3" s="273"/>
      <c r="B3" s="273"/>
      <c r="C3" s="273"/>
      <c r="D3" s="273"/>
      <c r="E3" s="273"/>
      <c r="F3" s="273"/>
      <c r="G3" s="273"/>
      <c r="H3" s="273"/>
      <c r="I3" s="273"/>
      <c r="J3" s="273"/>
      <c r="K3" s="273"/>
      <c r="L3" s="273"/>
      <c r="M3" s="273"/>
      <c r="N3" s="273"/>
      <c r="O3" s="273"/>
      <c r="P3" s="273"/>
      <c r="Q3" s="46"/>
      <c r="R3" s="47"/>
      <c r="S3" s="47"/>
      <c r="T3" s="47"/>
      <c r="U3" s="46"/>
      <c r="V3" s="46"/>
      <c r="W3" s="46"/>
      <c r="X3" s="46"/>
      <c r="Y3" s="46"/>
      <c r="Z3" s="46"/>
      <c r="AA3" s="46"/>
      <c r="AB3" s="46"/>
      <c r="AC3" s="46"/>
      <c r="AD3" s="46"/>
      <c r="AE3" s="46"/>
      <c r="AF3" s="46"/>
      <c r="AG3" s="46"/>
      <c r="AH3" s="46"/>
      <c r="AI3" s="46"/>
      <c r="AJ3" s="46"/>
      <c r="AK3" s="46"/>
      <c r="AL3" s="46"/>
      <c r="AM3" s="46"/>
      <c r="AN3" s="46"/>
      <c r="AO3" s="46"/>
      <c r="AP3" s="46"/>
      <c r="AQ3" s="46"/>
      <c r="AR3" s="46"/>
      <c r="AS3" s="46"/>
      <c r="AT3" s="46"/>
      <c r="AU3" s="46"/>
      <c r="AV3" s="46"/>
      <c r="AW3" s="46"/>
      <c r="AX3" s="46"/>
    </row>
    <row r="4" spans="1:50" s="63" customFormat="1" ht="12" x14ac:dyDescent="0.2">
      <c r="A4" s="49" t="s">
        <v>3</v>
      </c>
      <c r="B4" s="50"/>
      <c r="C4" s="51"/>
      <c r="D4" s="52" t="s">
        <v>1</v>
      </c>
      <c r="E4" s="53"/>
      <c r="F4" s="54"/>
      <c r="G4" s="54"/>
      <c r="H4" s="54"/>
      <c r="I4" s="55"/>
      <c r="J4" s="55"/>
      <c r="K4" s="56"/>
      <c r="L4" s="57"/>
      <c r="M4" s="58"/>
      <c r="N4" s="59"/>
      <c r="O4" s="60"/>
      <c r="P4" s="61"/>
      <c r="Q4" s="62"/>
      <c r="R4" s="274" t="s">
        <v>151</v>
      </c>
      <c r="S4" s="274"/>
      <c r="T4" s="274"/>
      <c r="U4" s="62"/>
      <c r="V4" s="62"/>
      <c r="W4" s="62"/>
      <c r="X4" s="62"/>
      <c r="Y4" s="62"/>
      <c r="Z4" s="62"/>
      <c r="AA4" s="62"/>
      <c r="AB4" s="62"/>
      <c r="AC4" s="62"/>
      <c r="AD4" s="62"/>
      <c r="AE4" s="62"/>
      <c r="AF4" s="62"/>
      <c r="AG4" s="62"/>
      <c r="AH4" s="62"/>
      <c r="AI4" s="62"/>
      <c r="AJ4" s="62"/>
      <c r="AK4" s="62"/>
      <c r="AL4" s="62"/>
      <c r="AM4" s="62"/>
      <c r="AN4" s="62"/>
      <c r="AO4" s="62"/>
      <c r="AP4" s="62"/>
      <c r="AQ4" s="62"/>
      <c r="AR4" s="62"/>
      <c r="AS4" s="62"/>
      <c r="AT4" s="62"/>
      <c r="AU4" s="62"/>
      <c r="AV4" s="62"/>
      <c r="AW4" s="62"/>
      <c r="AX4" s="62"/>
    </row>
    <row r="5" spans="1:50" s="70" customFormat="1" ht="12" x14ac:dyDescent="0.2">
      <c r="A5" s="49" t="s">
        <v>152</v>
      </c>
      <c r="B5" s="50"/>
      <c r="C5" s="51"/>
      <c r="D5" s="52" t="s">
        <v>2</v>
      </c>
      <c r="E5" s="53"/>
      <c r="F5" s="54"/>
      <c r="G5" s="54"/>
      <c r="H5" s="54"/>
      <c r="I5" s="55"/>
      <c r="J5" s="55"/>
      <c r="K5" s="56"/>
      <c r="L5" s="57"/>
      <c r="M5" s="58"/>
      <c r="N5" s="59" t="s">
        <v>153</v>
      </c>
      <c r="O5" s="64">
        <f>+'LOTE 04 (LONDRINA) - BDI'!C18</f>
        <v>0.23100600534381921</v>
      </c>
      <c r="P5" s="65"/>
      <c r="Q5" s="66"/>
      <c r="R5" s="67" t="s">
        <v>72</v>
      </c>
      <c r="S5" s="68">
        <f>R151</f>
        <v>353149.23016438703</v>
      </c>
      <c r="T5" s="69">
        <f>S5/$S$8</f>
        <v>0.99091906270081509</v>
      </c>
      <c r="U5" s="66"/>
      <c r="V5" s="66"/>
      <c r="W5" s="66"/>
      <c r="X5" s="66"/>
      <c r="Y5" s="66"/>
      <c r="Z5" s="66"/>
      <c r="AA5" s="66"/>
      <c r="AB5" s="66"/>
      <c r="AC5" s="66"/>
      <c r="AD5" s="66"/>
      <c r="AE5" s="66"/>
      <c r="AF5" s="66"/>
      <c r="AG5" s="66"/>
      <c r="AH5" s="66"/>
      <c r="AI5" s="66"/>
      <c r="AJ5" s="66"/>
      <c r="AK5" s="66"/>
      <c r="AL5" s="66"/>
      <c r="AM5" s="66"/>
      <c r="AN5" s="66"/>
      <c r="AO5" s="66"/>
      <c r="AP5" s="66"/>
      <c r="AQ5" s="66"/>
      <c r="AR5" s="66"/>
      <c r="AS5" s="66"/>
      <c r="AT5" s="66"/>
      <c r="AU5" s="66"/>
      <c r="AV5" s="66"/>
      <c r="AW5" s="66"/>
      <c r="AX5" s="66"/>
    </row>
    <row r="6" spans="1:50" s="70" customFormat="1" ht="12" x14ac:dyDescent="0.2">
      <c r="A6" s="49"/>
      <c r="B6" s="50"/>
      <c r="C6" s="51"/>
      <c r="D6" s="50"/>
      <c r="E6" s="71"/>
      <c r="F6" s="72"/>
      <c r="G6" s="72"/>
      <c r="H6" s="72"/>
      <c r="I6" s="55"/>
      <c r="J6" s="55"/>
      <c r="K6" s="56"/>
      <c r="L6" s="57"/>
      <c r="M6" s="58"/>
      <c r="N6" s="59" t="s">
        <v>154</v>
      </c>
      <c r="O6" s="60">
        <v>45474</v>
      </c>
      <c r="P6" s="65"/>
      <c r="Q6" s="66"/>
      <c r="R6" s="67" t="s">
        <v>137</v>
      </c>
      <c r="S6" s="68">
        <f>S151</f>
        <v>198.19196686035488</v>
      </c>
      <c r="T6" s="69">
        <f>S6/$S$8</f>
        <v>5.5611673836773051E-4</v>
      </c>
      <c r="U6" s="66"/>
      <c r="V6" s="66"/>
      <c r="W6" s="66"/>
      <c r="X6" s="66"/>
      <c r="Y6" s="66"/>
      <c r="Z6" s="66"/>
      <c r="AA6" s="66"/>
      <c r="AB6" s="66"/>
      <c r="AC6" s="66"/>
      <c r="AD6" s="66"/>
      <c r="AE6" s="66"/>
      <c r="AF6" s="66"/>
      <c r="AG6" s="66"/>
      <c r="AH6" s="66"/>
      <c r="AI6" s="66"/>
      <c r="AJ6" s="66"/>
      <c r="AK6" s="66"/>
      <c r="AL6" s="66"/>
      <c r="AM6" s="66"/>
      <c r="AN6" s="66"/>
      <c r="AO6" s="66"/>
      <c r="AP6" s="66"/>
      <c r="AQ6" s="66"/>
      <c r="AR6" s="66"/>
      <c r="AS6" s="66"/>
      <c r="AT6" s="66"/>
      <c r="AU6" s="66"/>
      <c r="AV6" s="66"/>
      <c r="AW6" s="66"/>
      <c r="AX6" s="66"/>
    </row>
    <row r="7" spans="1:50" s="76" customFormat="1" ht="12" x14ac:dyDescent="0.2">
      <c r="A7" s="49"/>
      <c r="B7" s="50"/>
      <c r="C7" s="51"/>
      <c r="D7" s="73"/>
      <c r="E7" s="71"/>
      <c r="F7" s="72"/>
      <c r="G7" s="72"/>
      <c r="H7" s="72"/>
      <c r="I7" s="55"/>
      <c r="J7" s="55"/>
      <c r="K7" s="56"/>
      <c r="L7" s="57"/>
      <c r="M7" s="58"/>
      <c r="N7" s="59" t="s">
        <v>155</v>
      </c>
      <c r="O7" s="60">
        <v>45413</v>
      </c>
      <c r="P7" s="74"/>
      <c r="Q7" s="75"/>
      <c r="R7" s="67" t="s">
        <v>156</v>
      </c>
      <c r="S7" s="68">
        <f>T151</f>
        <v>3038.1228211885459</v>
      </c>
      <c r="T7" s="69">
        <f>S7/$S$8</f>
        <v>8.5248205608171364E-3</v>
      </c>
      <c r="U7" s="75"/>
      <c r="V7" s="75"/>
      <c r="W7" s="75"/>
      <c r="X7" s="75"/>
      <c r="Y7" s="75"/>
      <c r="Z7" s="75"/>
      <c r="AA7" s="75"/>
      <c r="AB7" s="75"/>
      <c r="AC7" s="75"/>
      <c r="AD7" s="75"/>
      <c r="AE7" s="75"/>
      <c r="AF7" s="75"/>
      <c r="AG7" s="75"/>
      <c r="AH7" s="75"/>
      <c r="AI7" s="75"/>
      <c r="AJ7" s="75"/>
      <c r="AK7" s="75"/>
      <c r="AL7" s="75"/>
      <c r="AM7" s="75"/>
      <c r="AN7" s="75"/>
      <c r="AO7" s="75"/>
      <c r="AP7" s="75"/>
      <c r="AQ7" s="75"/>
      <c r="AR7" s="75"/>
      <c r="AS7" s="75"/>
      <c r="AT7" s="75"/>
      <c r="AU7" s="75"/>
      <c r="AV7" s="75"/>
      <c r="AW7" s="75"/>
      <c r="AX7" s="75"/>
    </row>
    <row r="8" spans="1:50" s="70" customFormat="1" ht="12" x14ac:dyDescent="0.2">
      <c r="A8" s="77"/>
      <c r="B8" s="78"/>
      <c r="C8" s="79"/>
      <c r="D8" s="80"/>
      <c r="E8" s="81"/>
      <c r="F8" s="82"/>
      <c r="G8" s="82"/>
      <c r="H8" s="82"/>
      <c r="I8" s="83"/>
      <c r="J8" s="83"/>
      <c r="K8" s="84"/>
      <c r="L8" s="85"/>
      <c r="M8" s="86"/>
      <c r="N8" s="87" t="s">
        <v>157</v>
      </c>
      <c r="O8" s="88">
        <v>45413</v>
      </c>
      <c r="P8" s="89"/>
      <c r="Q8" s="66"/>
      <c r="R8" s="67" t="s">
        <v>68</v>
      </c>
      <c r="S8" s="68">
        <f>SUM(R151:T151)</f>
        <v>356385.54495243594</v>
      </c>
      <c r="T8" s="69">
        <f>S8/$S$8</f>
        <v>1</v>
      </c>
      <c r="U8" s="66"/>
      <c r="V8" s="66"/>
      <c r="W8" s="66"/>
      <c r="X8" s="66"/>
      <c r="Y8" s="66"/>
      <c r="Z8" s="66"/>
      <c r="AA8" s="66"/>
      <c r="AB8" s="66"/>
      <c r="AC8" s="66"/>
      <c r="AD8" s="66"/>
      <c r="AE8" s="66"/>
      <c r="AF8" s="66"/>
      <c r="AG8" s="66"/>
      <c r="AH8" s="66"/>
      <c r="AI8" s="66"/>
      <c r="AJ8" s="66"/>
      <c r="AK8" s="66"/>
      <c r="AL8" s="66"/>
      <c r="AM8" s="66"/>
      <c r="AN8" s="66"/>
      <c r="AO8" s="66"/>
      <c r="AP8" s="66"/>
      <c r="AQ8" s="66"/>
      <c r="AR8" s="66"/>
      <c r="AS8" s="66"/>
      <c r="AT8" s="66"/>
      <c r="AU8" s="66"/>
      <c r="AV8" s="66"/>
      <c r="AW8" s="66"/>
      <c r="AX8" s="66"/>
    </row>
    <row r="9" spans="1:50" s="99" customFormat="1" x14ac:dyDescent="0.2">
      <c r="A9" s="90"/>
      <c r="B9" s="91"/>
      <c r="C9" s="91"/>
      <c r="D9" s="92"/>
      <c r="E9" s="93"/>
      <c r="F9" s="94"/>
      <c r="G9" s="94"/>
      <c r="H9" s="94"/>
      <c r="I9" s="95"/>
      <c r="J9" s="95"/>
      <c r="K9" s="96"/>
      <c r="L9" s="97"/>
      <c r="M9" s="98"/>
      <c r="P9" s="100"/>
      <c r="Q9" s="98"/>
      <c r="R9" s="101"/>
      <c r="S9" s="101"/>
      <c r="T9" s="101"/>
      <c r="U9" s="98"/>
      <c r="V9" s="98"/>
      <c r="W9" s="98"/>
      <c r="X9" s="98"/>
      <c r="Y9" s="98"/>
      <c r="Z9" s="98"/>
      <c r="AA9" s="98"/>
      <c r="AB9" s="98"/>
      <c r="AC9" s="98"/>
      <c r="AD9" s="98"/>
      <c r="AE9" s="98"/>
      <c r="AF9" s="98"/>
      <c r="AG9" s="98"/>
      <c r="AH9" s="98"/>
      <c r="AI9" s="98"/>
      <c r="AJ9" s="98"/>
      <c r="AK9" s="98"/>
      <c r="AL9" s="98"/>
      <c r="AM9" s="98"/>
      <c r="AN9" s="98"/>
      <c r="AO9" s="98"/>
      <c r="AP9" s="98"/>
      <c r="AQ9" s="98"/>
      <c r="AR9" s="98"/>
      <c r="AS9" s="98"/>
      <c r="AT9" s="98"/>
      <c r="AU9" s="98"/>
      <c r="AV9" s="98"/>
      <c r="AW9" s="98"/>
      <c r="AX9" s="98"/>
    </row>
    <row r="10" spans="1:50" s="48" customFormat="1" ht="14.25" customHeight="1" x14ac:dyDescent="0.2">
      <c r="A10" s="275" t="s">
        <v>70</v>
      </c>
      <c r="B10" s="276" t="s">
        <v>71</v>
      </c>
      <c r="C10" s="276" t="s">
        <v>158</v>
      </c>
      <c r="D10" s="277" t="s">
        <v>7</v>
      </c>
      <c r="E10" s="275" t="s">
        <v>159</v>
      </c>
      <c r="F10" s="278" t="s">
        <v>160</v>
      </c>
      <c r="G10" s="278" t="s">
        <v>161</v>
      </c>
      <c r="H10" s="278" t="s">
        <v>162</v>
      </c>
      <c r="I10" s="275" t="s">
        <v>163</v>
      </c>
      <c r="J10" s="275"/>
      <c r="K10" s="275"/>
      <c r="L10" s="275" t="s">
        <v>164</v>
      </c>
      <c r="M10" s="275"/>
      <c r="N10" s="275"/>
      <c r="O10" s="275" t="s">
        <v>165</v>
      </c>
      <c r="P10" s="275" t="s">
        <v>166</v>
      </c>
      <c r="Q10" s="46"/>
      <c r="R10" s="47"/>
      <c r="S10" s="47"/>
      <c r="T10" s="47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  <c r="AH10" s="46"/>
      <c r="AI10" s="46"/>
      <c r="AJ10" s="46"/>
      <c r="AK10" s="46"/>
      <c r="AL10" s="46"/>
      <c r="AM10" s="46"/>
      <c r="AN10" s="46"/>
      <c r="AO10" s="46"/>
      <c r="AP10" s="46"/>
      <c r="AQ10" s="46"/>
      <c r="AR10" s="46"/>
      <c r="AS10" s="46"/>
      <c r="AT10" s="46"/>
      <c r="AU10" s="46"/>
      <c r="AV10" s="46"/>
      <c r="AW10" s="46"/>
      <c r="AX10" s="46"/>
    </row>
    <row r="11" spans="1:50" s="105" customFormat="1" ht="36" x14ac:dyDescent="0.2">
      <c r="A11" s="275"/>
      <c r="B11" s="276"/>
      <c r="C11" s="276"/>
      <c r="D11" s="277"/>
      <c r="E11" s="275"/>
      <c r="F11" s="278"/>
      <c r="G11" s="278"/>
      <c r="H11" s="278"/>
      <c r="I11" s="103" t="s">
        <v>167</v>
      </c>
      <c r="J11" s="103" t="s">
        <v>168</v>
      </c>
      <c r="K11" s="102" t="s">
        <v>169</v>
      </c>
      <c r="L11" s="102" t="s">
        <v>167</v>
      </c>
      <c r="M11" s="102" t="s">
        <v>168</v>
      </c>
      <c r="N11" s="102" t="s">
        <v>169</v>
      </c>
      <c r="O11" s="275"/>
      <c r="P11" s="275"/>
      <c r="Q11" s="101"/>
      <c r="R11" s="104" t="s">
        <v>72</v>
      </c>
      <c r="S11" s="104" t="s">
        <v>137</v>
      </c>
      <c r="T11" s="104" t="s">
        <v>156</v>
      </c>
      <c r="U11" s="101"/>
      <c r="V11" s="101"/>
      <c r="W11" s="101"/>
      <c r="X11" s="101"/>
      <c r="Y11" s="101"/>
      <c r="Z11" s="101"/>
      <c r="AA11" s="101"/>
      <c r="AB11" s="101"/>
      <c r="AC11" s="101"/>
      <c r="AD11" s="101"/>
      <c r="AE11" s="101"/>
      <c r="AF11" s="101"/>
      <c r="AG11" s="101"/>
      <c r="AH11" s="101"/>
      <c r="AI11" s="101"/>
      <c r="AJ11" s="101"/>
      <c r="AK11" s="101"/>
      <c r="AL11" s="101"/>
      <c r="AM11" s="101"/>
      <c r="AN11" s="101"/>
      <c r="AO11" s="101"/>
      <c r="AP11" s="101"/>
      <c r="AQ11" s="101"/>
      <c r="AR11" s="101"/>
      <c r="AS11" s="101"/>
      <c r="AT11" s="101"/>
      <c r="AU11" s="101"/>
      <c r="AV11" s="101"/>
      <c r="AW11" s="101"/>
      <c r="AX11" s="101"/>
    </row>
    <row r="12" spans="1:50" s="122" customFormat="1" x14ac:dyDescent="0.25">
      <c r="A12" s="106"/>
      <c r="B12" s="107"/>
      <c r="C12" s="108"/>
      <c r="D12" s="109"/>
      <c r="E12" s="110"/>
      <c r="F12" s="111"/>
      <c r="G12" s="112"/>
      <c r="H12" s="111"/>
      <c r="I12" s="113"/>
      <c r="J12" s="114"/>
      <c r="K12" s="115"/>
      <c r="L12" s="116"/>
      <c r="M12" s="117"/>
      <c r="N12" s="118"/>
      <c r="O12" s="119"/>
      <c r="P12" s="119"/>
      <c r="Q12" s="120"/>
      <c r="R12" s="121"/>
      <c r="S12" s="121"/>
      <c r="T12" s="121"/>
      <c r="U12" s="120"/>
      <c r="V12" s="120"/>
      <c r="W12" s="120"/>
      <c r="X12" s="120"/>
      <c r="Y12" s="120"/>
      <c r="Z12" s="120"/>
      <c r="AA12" s="120"/>
      <c r="AB12" s="120"/>
      <c r="AC12" s="120"/>
      <c r="AD12" s="120"/>
      <c r="AE12" s="120"/>
      <c r="AF12" s="120"/>
      <c r="AG12" s="120"/>
      <c r="AH12" s="120"/>
      <c r="AI12" s="120"/>
      <c r="AJ12" s="120"/>
      <c r="AK12" s="120"/>
      <c r="AL12" s="120"/>
      <c r="AM12" s="120"/>
      <c r="AN12" s="120"/>
      <c r="AO12" s="120"/>
      <c r="AP12" s="120"/>
      <c r="AQ12" s="120"/>
      <c r="AR12" s="120"/>
      <c r="AS12" s="120"/>
      <c r="AT12" s="120"/>
      <c r="AU12" s="120"/>
      <c r="AV12" s="120"/>
      <c r="AW12" s="120"/>
      <c r="AX12" s="120"/>
    </row>
    <row r="13" spans="1:50" s="129" customFormat="1" ht="31.5" x14ac:dyDescent="0.25">
      <c r="A13" s="123"/>
      <c r="B13" s="124"/>
      <c r="C13" s="124">
        <v>1</v>
      </c>
      <c r="D13" s="125" t="s">
        <v>170</v>
      </c>
      <c r="E13" s="125"/>
      <c r="F13" s="126"/>
      <c r="G13" s="126"/>
      <c r="H13" s="126"/>
      <c r="I13" s="126"/>
      <c r="J13" s="126"/>
      <c r="K13" s="127"/>
      <c r="L13" s="128"/>
      <c r="M13" s="128"/>
      <c r="N13" s="128"/>
      <c r="O13" s="128"/>
      <c r="P13" s="128">
        <f>SUM(P14:P51)</f>
        <v>113833.0456835113</v>
      </c>
      <c r="R13" s="130"/>
      <c r="S13" s="130"/>
      <c r="T13" s="130"/>
    </row>
    <row r="14" spans="1:50" s="138" customFormat="1" x14ac:dyDescent="0.25">
      <c r="A14" s="131"/>
      <c r="B14" s="132"/>
      <c r="C14" s="132"/>
      <c r="D14" s="131"/>
      <c r="E14" s="131"/>
      <c r="F14" s="133"/>
      <c r="G14" s="133"/>
      <c r="H14" s="133"/>
      <c r="I14" s="133"/>
      <c r="J14" s="133"/>
      <c r="K14" s="134"/>
      <c r="L14" s="135"/>
      <c r="M14" s="135"/>
      <c r="N14" s="135"/>
      <c r="O14" s="136"/>
      <c r="P14" s="136"/>
      <c r="Q14" s="137"/>
      <c r="R14" s="121"/>
      <c r="S14" s="121"/>
      <c r="T14" s="121"/>
      <c r="U14" s="137"/>
      <c r="V14" s="137"/>
      <c r="W14" s="137"/>
      <c r="X14" s="137"/>
      <c r="Y14" s="137"/>
      <c r="Z14" s="137"/>
      <c r="AA14" s="137"/>
      <c r="AB14" s="137"/>
      <c r="AC14" s="137"/>
      <c r="AD14" s="137"/>
      <c r="AE14" s="137"/>
      <c r="AF14" s="137"/>
      <c r="AG14" s="137"/>
      <c r="AH14" s="137"/>
      <c r="AI14" s="137"/>
      <c r="AJ14" s="137"/>
      <c r="AK14" s="137"/>
      <c r="AL14" s="137"/>
      <c r="AM14" s="137"/>
      <c r="AN14" s="137"/>
      <c r="AO14" s="137"/>
      <c r="AP14" s="137"/>
      <c r="AQ14" s="137"/>
      <c r="AR14" s="137"/>
      <c r="AS14" s="137"/>
      <c r="AT14" s="137"/>
      <c r="AU14" s="137"/>
      <c r="AV14" s="137"/>
      <c r="AW14" s="137"/>
      <c r="AX14" s="137"/>
    </row>
    <row r="15" spans="1:50" s="146" customFormat="1" ht="14.25" x14ac:dyDescent="0.25">
      <c r="A15" s="139" t="s">
        <v>72</v>
      </c>
      <c r="B15" s="139">
        <v>94295</v>
      </c>
      <c r="C15" s="139" t="s">
        <v>18</v>
      </c>
      <c r="D15" s="140" t="s">
        <v>19</v>
      </c>
      <c r="E15" s="139" t="s">
        <v>20</v>
      </c>
      <c r="F15" s="141">
        <v>1</v>
      </c>
      <c r="G15" s="141">
        <v>11585.39</v>
      </c>
      <c r="H15" s="142">
        <v>4</v>
      </c>
      <c r="I15" s="143">
        <v>424.71</v>
      </c>
      <c r="J15" s="143">
        <v>11160.68</v>
      </c>
      <c r="K15" s="143">
        <f>I15+J15</f>
        <v>11585.39</v>
      </c>
      <c r="L15" s="144">
        <f>H15*I15</f>
        <v>1698.84</v>
      </c>
      <c r="M15" s="144">
        <f>H15*J15</f>
        <v>44642.720000000001</v>
      </c>
      <c r="N15" s="144">
        <f>L15+M15</f>
        <v>46341.56</v>
      </c>
      <c r="O15" s="144">
        <f>N15*$O$5</f>
        <v>10705.178657000917</v>
      </c>
      <c r="P15" s="144">
        <f>N15+O15</f>
        <v>57046.738657000911</v>
      </c>
      <c r="Q15" s="145"/>
      <c r="R15" s="68">
        <f>(I15+J15)*H15*(1+$O$5)</f>
        <v>57046.738657000918</v>
      </c>
      <c r="S15" s="68"/>
      <c r="T15" s="68"/>
      <c r="U15" s="145"/>
      <c r="V15" s="145"/>
      <c r="W15" s="145"/>
      <c r="X15" s="145"/>
      <c r="Y15" s="145"/>
      <c r="Z15" s="145"/>
      <c r="AA15" s="145"/>
      <c r="AB15" s="145"/>
      <c r="AC15" s="145"/>
      <c r="AD15" s="145"/>
      <c r="AE15" s="145"/>
      <c r="AF15" s="145"/>
      <c r="AG15" s="145"/>
      <c r="AH15" s="145"/>
      <c r="AI15" s="145"/>
      <c r="AJ15" s="145"/>
      <c r="AK15" s="145"/>
      <c r="AL15" s="145"/>
      <c r="AM15" s="145"/>
      <c r="AN15" s="145"/>
      <c r="AO15" s="145"/>
      <c r="AP15" s="145"/>
      <c r="AQ15" s="145"/>
      <c r="AR15" s="145"/>
      <c r="AS15" s="145"/>
      <c r="AT15" s="145"/>
      <c r="AU15" s="145"/>
      <c r="AV15" s="145"/>
      <c r="AW15" s="145"/>
      <c r="AX15" s="145"/>
    </row>
    <row r="16" spans="1:50" s="44" customFormat="1" x14ac:dyDescent="0.25">
      <c r="A16" s="147"/>
      <c r="B16" s="147"/>
      <c r="C16" s="147"/>
      <c r="D16" s="148"/>
      <c r="E16" s="147"/>
      <c r="F16" s="111"/>
      <c r="G16" s="111"/>
      <c r="H16" s="111"/>
      <c r="I16" s="111"/>
      <c r="J16" s="111"/>
      <c r="K16" s="149"/>
      <c r="L16" s="150"/>
      <c r="M16" s="150"/>
      <c r="N16" s="150"/>
      <c r="O16" s="150"/>
      <c r="P16" s="151"/>
      <c r="Q16" s="42"/>
      <c r="R16" s="68"/>
      <c r="S16" s="68"/>
      <c r="T16" s="68"/>
    </row>
    <row r="17" spans="1:50" s="146" customFormat="1" ht="22.5" x14ac:dyDescent="0.25">
      <c r="A17" s="139" t="s">
        <v>171</v>
      </c>
      <c r="B17" s="139"/>
      <c r="C17" s="139" t="s">
        <v>25</v>
      </c>
      <c r="D17" s="140" t="s">
        <v>26</v>
      </c>
      <c r="E17" s="139" t="s">
        <v>15</v>
      </c>
      <c r="F17" s="141"/>
      <c r="G17" s="143"/>
      <c r="H17" s="142">
        <v>2500</v>
      </c>
      <c r="I17" s="143">
        <f>SUM(I18:I19)</f>
        <v>0.72</v>
      </c>
      <c r="J17" s="143">
        <f>SUM(J18:J19)</f>
        <v>5.36</v>
      </c>
      <c r="K17" s="143">
        <f>I17+J17</f>
        <v>6.08</v>
      </c>
      <c r="L17" s="144">
        <f>H17*I17</f>
        <v>1800</v>
      </c>
      <c r="M17" s="144">
        <f>H17*J17</f>
        <v>13400</v>
      </c>
      <c r="N17" s="144">
        <f>L17+M17</f>
        <v>15200</v>
      </c>
      <c r="O17" s="144">
        <f>N17*$O$5</f>
        <v>3511.291281226052</v>
      </c>
      <c r="P17" s="144">
        <f>N17+O17</f>
        <v>18711.291281226051</v>
      </c>
      <c r="Q17" s="145"/>
      <c r="R17" s="68"/>
      <c r="S17" s="68"/>
      <c r="T17" s="68"/>
      <c r="U17" s="145"/>
      <c r="V17" s="145"/>
      <c r="W17" s="145"/>
      <c r="X17" s="145"/>
      <c r="Y17" s="145"/>
      <c r="Z17" s="145"/>
      <c r="AA17" s="145"/>
      <c r="AB17" s="145"/>
      <c r="AC17" s="145"/>
      <c r="AD17" s="145"/>
      <c r="AE17" s="145"/>
      <c r="AF17" s="145"/>
      <c r="AG17" s="145"/>
      <c r="AH17" s="145"/>
      <c r="AI17" s="145"/>
      <c r="AJ17" s="145"/>
      <c r="AK17" s="145"/>
      <c r="AL17" s="145"/>
      <c r="AM17" s="145"/>
      <c r="AN17" s="145"/>
      <c r="AO17" s="145"/>
      <c r="AP17" s="145"/>
      <c r="AQ17" s="145"/>
      <c r="AR17" s="145"/>
      <c r="AS17" s="145"/>
      <c r="AT17" s="145"/>
      <c r="AU17" s="145"/>
      <c r="AV17" s="145"/>
      <c r="AW17" s="145"/>
      <c r="AX17" s="145"/>
    </row>
    <row r="18" spans="1:50" s="145" customFormat="1" ht="30.75" customHeight="1" x14ac:dyDescent="0.25">
      <c r="A18" s="147" t="s">
        <v>72</v>
      </c>
      <c r="B18" s="147">
        <v>746</v>
      </c>
      <c r="C18" s="147"/>
      <c r="D18" s="152" t="s">
        <v>106</v>
      </c>
      <c r="E18" s="147" t="s">
        <v>107</v>
      </c>
      <c r="F18" s="153">
        <v>2.9999999999999997E-4</v>
      </c>
      <c r="G18" s="154">
        <v>2412.94</v>
      </c>
      <c r="H18" s="153"/>
      <c r="I18" s="154">
        <f>ROUND(F18*G18,2)</f>
        <v>0.72</v>
      </c>
      <c r="J18" s="154"/>
      <c r="K18" s="154"/>
      <c r="L18" s="155"/>
      <c r="M18" s="155"/>
      <c r="N18" s="155"/>
      <c r="O18" s="155"/>
      <c r="P18" s="155"/>
      <c r="R18" s="68">
        <f>(I18+J18)*H17*(1+$O$5)</f>
        <v>2215.8108096188744</v>
      </c>
      <c r="S18" s="68"/>
      <c r="T18" s="68"/>
    </row>
    <row r="19" spans="1:50" s="161" customFormat="1" ht="21" customHeight="1" x14ac:dyDescent="0.25">
      <c r="A19" s="147" t="s">
        <v>72</v>
      </c>
      <c r="B19" s="147">
        <v>88316</v>
      </c>
      <c r="C19" s="147"/>
      <c r="D19" s="156" t="s">
        <v>77</v>
      </c>
      <c r="E19" s="157" t="s">
        <v>75</v>
      </c>
      <c r="F19" s="158">
        <v>0.2</v>
      </c>
      <c r="G19" s="154">
        <v>26.8</v>
      </c>
      <c r="H19" s="158"/>
      <c r="I19" s="154"/>
      <c r="J19" s="154">
        <f>ROUND(F19*G19,2)</f>
        <v>5.36</v>
      </c>
      <c r="K19" s="154"/>
      <c r="L19" s="155"/>
      <c r="M19" s="155"/>
      <c r="N19" s="155"/>
      <c r="O19" s="159"/>
      <c r="P19" s="159"/>
      <c r="Q19" s="160"/>
      <c r="R19" s="68">
        <f>(I19+J19)*H17*(1+$O$5)</f>
        <v>16495.480471607178</v>
      </c>
      <c r="S19" s="68"/>
      <c r="T19" s="68"/>
      <c r="U19" s="160"/>
      <c r="V19" s="160"/>
      <c r="W19" s="160"/>
      <c r="X19" s="160"/>
      <c r="Y19" s="160"/>
      <c r="Z19" s="160"/>
      <c r="AA19" s="160"/>
      <c r="AB19" s="160"/>
      <c r="AC19" s="160"/>
      <c r="AD19" s="160"/>
      <c r="AE19" s="160"/>
      <c r="AF19" s="160"/>
      <c r="AG19" s="160"/>
      <c r="AH19" s="160"/>
      <c r="AI19" s="160"/>
      <c r="AJ19" s="160"/>
      <c r="AK19" s="160"/>
      <c r="AL19" s="160"/>
      <c r="AM19" s="160"/>
      <c r="AN19" s="160"/>
      <c r="AO19" s="160"/>
      <c r="AP19" s="160"/>
      <c r="AQ19" s="160"/>
      <c r="AR19" s="160"/>
      <c r="AS19" s="160"/>
      <c r="AT19" s="160"/>
      <c r="AU19" s="160"/>
      <c r="AV19" s="160"/>
      <c r="AW19" s="160"/>
      <c r="AX19" s="160"/>
    </row>
    <row r="20" spans="1:50" s="146" customFormat="1" ht="14.25" x14ac:dyDescent="0.25">
      <c r="A20" s="147"/>
      <c r="B20" s="147"/>
      <c r="C20" s="147"/>
      <c r="D20" s="152"/>
      <c r="E20" s="147"/>
      <c r="F20" s="154"/>
      <c r="G20" s="154"/>
      <c r="H20" s="154"/>
      <c r="I20" s="154"/>
      <c r="J20" s="154"/>
      <c r="K20" s="154"/>
      <c r="L20" s="155"/>
      <c r="M20" s="155"/>
      <c r="N20" s="155"/>
      <c r="O20" s="155"/>
      <c r="P20" s="155"/>
      <c r="Q20" s="145"/>
      <c r="R20" s="68"/>
      <c r="S20" s="68"/>
      <c r="T20" s="68"/>
      <c r="U20" s="145"/>
      <c r="V20" s="145"/>
      <c r="W20" s="145"/>
      <c r="X20" s="145"/>
      <c r="Y20" s="145"/>
      <c r="Z20" s="145"/>
      <c r="AA20" s="145"/>
      <c r="AB20" s="145"/>
      <c r="AC20" s="145"/>
      <c r="AD20" s="145"/>
      <c r="AE20" s="145"/>
      <c r="AF20" s="145"/>
      <c r="AG20" s="145"/>
      <c r="AH20" s="145"/>
      <c r="AI20" s="145"/>
      <c r="AJ20" s="145"/>
      <c r="AK20" s="145"/>
      <c r="AL20" s="145"/>
      <c r="AM20" s="145"/>
      <c r="AN20" s="145"/>
      <c r="AO20" s="145"/>
      <c r="AP20" s="145"/>
      <c r="AQ20" s="145"/>
      <c r="AR20" s="145"/>
      <c r="AS20" s="145"/>
      <c r="AT20" s="145"/>
      <c r="AU20" s="145"/>
      <c r="AV20" s="145"/>
      <c r="AW20" s="145"/>
      <c r="AX20" s="145"/>
    </row>
    <row r="21" spans="1:50" s="146" customFormat="1" ht="22.5" x14ac:dyDescent="0.25">
      <c r="A21" s="139" t="s">
        <v>72</v>
      </c>
      <c r="B21" s="139" t="s">
        <v>172</v>
      </c>
      <c r="C21" s="139" t="s">
        <v>38</v>
      </c>
      <c r="D21" s="140" t="s">
        <v>39</v>
      </c>
      <c r="E21" s="139" t="s">
        <v>15</v>
      </c>
      <c r="F21" s="141"/>
      <c r="G21" s="143"/>
      <c r="H21" s="142">
        <v>250</v>
      </c>
      <c r="I21" s="143">
        <f>SUM(I22:I24)</f>
        <v>0</v>
      </c>
      <c r="J21" s="143">
        <f>SUM(J22:J24)</f>
        <v>22.009999999999998</v>
      </c>
      <c r="K21" s="143">
        <f>I21+J21</f>
        <v>22.009999999999998</v>
      </c>
      <c r="L21" s="144">
        <f>H21*I21</f>
        <v>0</v>
      </c>
      <c r="M21" s="144">
        <f>H21*J21</f>
        <v>5502.4999999999991</v>
      </c>
      <c r="N21" s="144">
        <f>L21+M21</f>
        <v>5502.4999999999991</v>
      </c>
      <c r="O21" s="144">
        <f>N21*$O$5</f>
        <v>1271.1105444043651</v>
      </c>
      <c r="P21" s="144">
        <f>N21+O21</f>
        <v>6773.6105444043642</v>
      </c>
      <c r="Q21" s="145"/>
      <c r="R21" s="68"/>
      <c r="S21" s="68"/>
      <c r="T21" s="68"/>
      <c r="U21" s="145"/>
      <c r="V21" s="145"/>
      <c r="W21" s="145"/>
      <c r="X21" s="145"/>
      <c r="Y21" s="145"/>
      <c r="Z21" s="145"/>
      <c r="AA21" s="145"/>
      <c r="AB21" s="145"/>
      <c r="AC21" s="145"/>
      <c r="AD21" s="145"/>
      <c r="AE21" s="145"/>
      <c r="AF21" s="145"/>
      <c r="AG21" s="145"/>
      <c r="AH21" s="145"/>
      <c r="AI21" s="145"/>
      <c r="AJ21" s="145"/>
      <c r="AK21" s="145"/>
      <c r="AL21" s="145"/>
      <c r="AM21" s="145"/>
      <c r="AN21" s="145"/>
      <c r="AO21" s="145"/>
      <c r="AP21" s="145"/>
      <c r="AQ21" s="145"/>
      <c r="AR21" s="145"/>
      <c r="AS21" s="145"/>
      <c r="AT21" s="145"/>
      <c r="AU21" s="145"/>
      <c r="AV21" s="145"/>
      <c r="AW21" s="145"/>
      <c r="AX21" s="145"/>
    </row>
    <row r="22" spans="1:50" s="145" customFormat="1" ht="14.25" x14ac:dyDescent="0.25">
      <c r="A22" s="147" t="s">
        <v>72</v>
      </c>
      <c r="B22" s="147">
        <v>88278</v>
      </c>
      <c r="C22" s="147"/>
      <c r="D22" s="152" t="s">
        <v>95</v>
      </c>
      <c r="E22" s="147" t="s">
        <v>75</v>
      </c>
      <c r="F22" s="153">
        <v>0.55459999999999998</v>
      </c>
      <c r="G22" s="154">
        <v>30.19</v>
      </c>
      <c r="H22" s="153"/>
      <c r="I22" s="154"/>
      <c r="J22" s="154">
        <f>ROUND(F22*G22,2)</f>
        <v>16.739999999999998</v>
      </c>
      <c r="K22" s="154"/>
      <c r="L22" s="155"/>
      <c r="M22" s="155"/>
      <c r="N22" s="155"/>
      <c r="O22" s="155"/>
      <c r="P22" s="155"/>
      <c r="R22" s="68">
        <f>(I22+J22)*H21*(1+$O$5)</f>
        <v>5151.7601323638837</v>
      </c>
      <c r="S22" s="68"/>
      <c r="T22" s="68"/>
    </row>
    <row r="23" spans="1:50" s="145" customFormat="1" ht="14.25" x14ac:dyDescent="0.25">
      <c r="A23" s="147" t="s">
        <v>72</v>
      </c>
      <c r="B23" s="147">
        <v>88316</v>
      </c>
      <c r="C23" s="147"/>
      <c r="D23" s="152" t="s">
        <v>77</v>
      </c>
      <c r="E23" s="147" t="s">
        <v>75</v>
      </c>
      <c r="F23" s="162">
        <v>0.10584</v>
      </c>
      <c r="G23" s="154">
        <v>26.8</v>
      </c>
      <c r="H23" s="162"/>
      <c r="I23" s="154"/>
      <c r="J23" s="154">
        <f>ROUND(F23*G23,2)</f>
        <v>2.84</v>
      </c>
      <c r="K23" s="154"/>
      <c r="L23" s="155"/>
      <c r="M23" s="155"/>
      <c r="N23" s="155"/>
      <c r="O23" s="155"/>
      <c r="P23" s="155"/>
      <c r="R23" s="68">
        <f>(I23+J23)*H21*(1+$O$5)</f>
        <v>874.01426379411168</v>
      </c>
      <c r="S23" s="68"/>
      <c r="T23" s="68"/>
    </row>
    <row r="24" spans="1:50" s="145" customFormat="1" ht="33.75" x14ac:dyDescent="0.25">
      <c r="A24" s="147" t="s">
        <v>72</v>
      </c>
      <c r="B24" s="147">
        <v>100251</v>
      </c>
      <c r="C24" s="147"/>
      <c r="D24" s="152" t="s">
        <v>116</v>
      </c>
      <c r="E24" s="147" t="s">
        <v>75</v>
      </c>
      <c r="F24" s="153">
        <v>0.14799999999999999</v>
      </c>
      <c r="G24" s="154">
        <v>16.45</v>
      </c>
      <c r="H24" s="153"/>
      <c r="I24" s="154"/>
      <c r="J24" s="154">
        <f>ROUND(F24*G24,2)</f>
        <v>2.4300000000000002</v>
      </c>
      <c r="K24" s="154"/>
      <c r="L24" s="155"/>
      <c r="M24" s="155"/>
      <c r="N24" s="155"/>
      <c r="O24" s="155"/>
      <c r="P24" s="155"/>
      <c r="R24" s="68">
        <f>(I24+J24)*H21*(1+$O$5)</f>
        <v>747.83614824637016</v>
      </c>
      <c r="S24" s="68"/>
      <c r="T24" s="68"/>
    </row>
    <row r="25" spans="1:50" s="48" customFormat="1" ht="14.25" x14ac:dyDescent="0.2">
      <c r="A25" s="163"/>
      <c r="B25" s="164"/>
      <c r="C25" s="164"/>
      <c r="D25" s="163"/>
      <c r="E25" s="163"/>
      <c r="F25" s="154"/>
      <c r="G25" s="154"/>
      <c r="H25" s="154"/>
      <c r="I25" s="154"/>
      <c r="J25" s="154"/>
      <c r="K25" s="154"/>
      <c r="L25" s="155"/>
      <c r="M25" s="155"/>
      <c r="N25" s="155"/>
      <c r="O25" s="165"/>
      <c r="P25" s="165"/>
      <c r="Q25" s="46"/>
      <c r="R25" s="68"/>
      <c r="S25" s="68"/>
      <c r="T25" s="68"/>
      <c r="U25" s="46"/>
      <c r="V25" s="46"/>
      <c r="W25" s="46"/>
      <c r="X25" s="46"/>
      <c r="Y25" s="46"/>
      <c r="Z25" s="46"/>
      <c r="AA25" s="46"/>
      <c r="AB25" s="46"/>
      <c r="AC25" s="46"/>
      <c r="AD25" s="46"/>
      <c r="AE25" s="46"/>
      <c r="AF25" s="46"/>
      <c r="AG25" s="46"/>
      <c r="AH25" s="46"/>
      <c r="AI25" s="46"/>
      <c r="AJ25" s="46"/>
      <c r="AK25" s="46"/>
      <c r="AL25" s="46"/>
      <c r="AM25" s="46"/>
      <c r="AN25" s="46"/>
      <c r="AO25" s="46"/>
      <c r="AP25" s="46"/>
      <c r="AQ25" s="46"/>
      <c r="AR25" s="46"/>
      <c r="AS25" s="46"/>
      <c r="AT25" s="46"/>
      <c r="AU25" s="46"/>
      <c r="AV25" s="46"/>
      <c r="AW25" s="46"/>
      <c r="AX25" s="46"/>
    </row>
    <row r="26" spans="1:50" s="146" customFormat="1" ht="17.25" customHeight="1" x14ac:dyDescent="0.25">
      <c r="A26" s="139" t="s">
        <v>171</v>
      </c>
      <c r="B26" s="139"/>
      <c r="C26" s="139" t="s">
        <v>55</v>
      </c>
      <c r="D26" s="140" t="s">
        <v>56</v>
      </c>
      <c r="E26" s="139" t="s">
        <v>57</v>
      </c>
      <c r="F26" s="141"/>
      <c r="G26" s="143"/>
      <c r="H26" s="142">
        <v>50</v>
      </c>
      <c r="I26" s="143">
        <f>SUM(I27:I30)</f>
        <v>6.96</v>
      </c>
      <c r="J26" s="143">
        <f>SUM(J27:J30)</f>
        <v>15.280000000000001</v>
      </c>
      <c r="K26" s="143">
        <f>I26+J26</f>
        <v>22.240000000000002</v>
      </c>
      <c r="L26" s="144">
        <f>H26*I26</f>
        <v>348</v>
      </c>
      <c r="M26" s="144">
        <f>H26*J26</f>
        <v>764</v>
      </c>
      <c r="N26" s="144">
        <f>L26+M26</f>
        <v>1112</v>
      </c>
      <c r="O26" s="144">
        <f>N26*$O$5</f>
        <v>256.87867794232699</v>
      </c>
      <c r="P26" s="144">
        <f>N26+O26</f>
        <v>1368.8786779423269</v>
      </c>
      <c r="Q26" s="145"/>
      <c r="R26" s="68"/>
      <c r="S26" s="68"/>
      <c r="T26" s="68"/>
      <c r="U26" s="145"/>
      <c r="V26" s="145"/>
      <c r="W26" s="145"/>
      <c r="X26" s="145"/>
      <c r="Y26" s="145"/>
      <c r="Z26" s="145"/>
      <c r="AA26" s="145"/>
      <c r="AB26" s="145"/>
      <c r="AC26" s="145"/>
      <c r="AD26" s="145"/>
      <c r="AE26" s="145"/>
      <c r="AF26" s="145"/>
      <c r="AG26" s="145"/>
      <c r="AH26" s="145"/>
      <c r="AI26" s="145"/>
      <c r="AJ26" s="145"/>
      <c r="AK26" s="145"/>
      <c r="AL26" s="145"/>
      <c r="AM26" s="145"/>
      <c r="AN26" s="145"/>
      <c r="AO26" s="145"/>
      <c r="AP26" s="145"/>
      <c r="AQ26" s="145"/>
      <c r="AR26" s="145"/>
      <c r="AS26" s="145"/>
      <c r="AT26" s="145"/>
      <c r="AU26" s="145"/>
      <c r="AV26" s="145"/>
      <c r="AW26" s="145"/>
      <c r="AX26" s="145"/>
    </row>
    <row r="27" spans="1:50" s="161" customFormat="1" ht="11.25" x14ac:dyDescent="0.25">
      <c r="A27" s="147" t="s">
        <v>72</v>
      </c>
      <c r="B27" s="147">
        <v>88316</v>
      </c>
      <c r="C27" s="147"/>
      <c r="D27" s="156" t="s">
        <v>77</v>
      </c>
      <c r="E27" s="157" t="s">
        <v>75</v>
      </c>
      <c r="F27" s="158">
        <v>0.25</v>
      </c>
      <c r="G27" s="154">
        <v>26.8</v>
      </c>
      <c r="H27" s="158"/>
      <c r="I27" s="154"/>
      <c r="J27" s="154">
        <f>ROUND(F27*G27,2)</f>
        <v>6.7</v>
      </c>
      <c r="K27" s="154"/>
      <c r="L27" s="155"/>
      <c r="M27" s="155"/>
      <c r="N27" s="155"/>
      <c r="O27" s="159"/>
      <c r="P27" s="159"/>
      <c r="Q27" s="160"/>
      <c r="R27" s="68">
        <f>(I27+J27)*H26*(1+$O$5)</f>
        <v>412.38701179017943</v>
      </c>
      <c r="S27" s="68"/>
      <c r="T27" s="68"/>
      <c r="U27" s="160"/>
      <c r="V27" s="160"/>
      <c r="W27" s="160"/>
      <c r="X27" s="160"/>
      <c r="Y27" s="160"/>
      <c r="Z27" s="160"/>
      <c r="AA27" s="160"/>
      <c r="AB27" s="160"/>
      <c r="AC27" s="160"/>
      <c r="AD27" s="160"/>
      <c r="AE27" s="160"/>
      <c r="AF27" s="160"/>
      <c r="AG27" s="160"/>
      <c r="AH27" s="160"/>
      <c r="AI27" s="160"/>
      <c r="AJ27" s="160"/>
      <c r="AK27" s="160"/>
      <c r="AL27" s="160"/>
      <c r="AM27" s="160"/>
      <c r="AN27" s="160"/>
      <c r="AO27" s="160"/>
      <c r="AP27" s="160"/>
      <c r="AQ27" s="160"/>
      <c r="AR27" s="160"/>
      <c r="AS27" s="160"/>
      <c r="AT27" s="160"/>
      <c r="AU27" s="160"/>
      <c r="AV27" s="160"/>
      <c r="AW27" s="160"/>
      <c r="AX27" s="160"/>
    </row>
    <row r="28" spans="1:50" s="145" customFormat="1" ht="14.25" x14ac:dyDescent="0.25">
      <c r="A28" s="147" t="s">
        <v>72</v>
      </c>
      <c r="B28" s="147">
        <v>88262</v>
      </c>
      <c r="C28" s="147"/>
      <c r="D28" s="109" t="s">
        <v>123</v>
      </c>
      <c r="E28" s="147" t="s">
        <v>75</v>
      </c>
      <c r="F28" s="154">
        <v>0.25</v>
      </c>
      <c r="G28" s="154">
        <v>34.31</v>
      </c>
      <c r="H28" s="154"/>
      <c r="I28" s="154"/>
      <c r="J28" s="154">
        <f>ROUND(F28*G28,2)</f>
        <v>8.58</v>
      </c>
      <c r="K28" s="154"/>
      <c r="L28" s="155"/>
      <c r="M28" s="155"/>
      <c r="N28" s="155"/>
      <c r="O28" s="155"/>
      <c r="P28" s="155"/>
      <c r="R28" s="68">
        <f>(I28+J28)*H26*(1+$O$5)</f>
        <v>528.10157629249841</v>
      </c>
      <c r="S28" s="68"/>
      <c r="T28" s="68"/>
    </row>
    <row r="29" spans="1:50" x14ac:dyDescent="0.25">
      <c r="A29" s="147" t="s">
        <v>72</v>
      </c>
      <c r="B29" s="147">
        <v>34670</v>
      </c>
      <c r="C29" s="147"/>
      <c r="D29" s="109" t="s">
        <v>129</v>
      </c>
      <c r="E29" s="147" t="s">
        <v>15</v>
      </c>
      <c r="F29" s="154">
        <v>0.2</v>
      </c>
      <c r="G29" s="154">
        <v>34.049999999999997</v>
      </c>
      <c r="H29" s="154"/>
      <c r="I29" s="154">
        <f>ROUND(F29*G29,2)</f>
        <v>6.81</v>
      </c>
      <c r="J29" s="154"/>
      <c r="K29" s="154"/>
      <c r="L29" s="155"/>
      <c r="M29" s="155"/>
      <c r="N29" s="155"/>
      <c r="O29" s="155"/>
      <c r="P29" s="155"/>
      <c r="R29" s="68">
        <f>(I29+J29)*H26*(1+$O$5)</f>
        <v>419.15754481957043</v>
      </c>
      <c r="S29" s="68"/>
      <c r="T29" s="68"/>
    </row>
    <row r="30" spans="1:50" x14ac:dyDescent="0.25">
      <c r="A30" s="147" t="s">
        <v>72</v>
      </c>
      <c r="B30" s="147">
        <v>11055</v>
      </c>
      <c r="C30" s="147"/>
      <c r="D30" s="109" t="s">
        <v>149</v>
      </c>
      <c r="E30" s="147" t="s">
        <v>107</v>
      </c>
      <c r="F30" s="154">
        <v>3</v>
      </c>
      <c r="G30" s="154">
        <v>0.05</v>
      </c>
      <c r="H30" s="154"/>
      <c r="I30" s="154">
        <f>ROUND(F30*G30,2)</f>
        <v>0.15</v>
      </c>
      <c r="J30" s="154"/>
      <c r="K30" s="154"/>
      <c r="L30" s="155"/>
      <c r="M30" s="155"/>
      <c r="N30" s="155"/>
      <c r="O30" s="155"/>
      <c r="P30" s="155"/>
      <c r="R30" s="68">
        <f>(I30+J30)*H26*(1+$O$5)</f>
        <v>9.2325450400786444</v>
      </c>
      <c r="S30" s="68"/>
      <c r="T30" s="68"/>
    </row>
    <row r="31" spans="1:50" x14ac:dyDescent="0.25">
      <c r="A31" s="147"/>
      <c r="B31" s="147"/>
      <c r="C31" s="147"/>
      <c r="D31" s="109"/>
      <c r="E31" s="147"/>
      <c r="F31" s="154"/>
      <c r="G31" s="154"/>
      <c r="H31" s="154"/>
      <c r="I31" s="154"/>
      <c r="J31" s="154"/>
      <c r="K31" s="154"/>
      <c r="L31" s="155"/>
      <c r="M31" s="155"/>
      <c r="N31" s="155"/>
      <c r="O31" s="155"/>
      <c r="P31" s="155"/>
      <c r="R31" s="68"/>
      <c r="S31" s="68"/>
      <c r="T31" s="68"/>
    </row>
    <row r="32" spans="1:50" ht="22.5" x14ac:dyDescent="0.25">
      <c r="A32" s="139" t="s">
        <v>72</v>
      </c>
      <c r="B32" s="139">
        <v>98553</v>
      </c>
      <c r="C32" s="139" t="s">
        <v>30</v>
      </c>
      <c r="D32" s="140" t="s">
        <v>31</v>
      </c>
      <c r="E32" s="139" t="s">
        <v>29</v>
      </c>
      <c r="F32" s="141"/>
      <c r="G32" s="143"/>
      <c r="H32" s="142">
        <v>50</v>
      </c>
      <c r="I32" s="143">
        <f>SUM(I33:I36)</f>
        <v>185.8</v>
      </c>
      <c r="J32" s="143">
        <f>SUM(J33:J36)</f>
        <v>20.549999999999997</v>
      </c>
      <c r="K32" s="143">
        <f>I32+J32</f>
        <v>206.35000000000002</v>
      </c>
      <c r="L32" s="144">
        <f>H32*I32</f>
        <v>9290</v>
      </c>
      <c r="M32" s="144">
        <f>H32*J32</f>
        <v>1027.4999999999998</v>
      </c>
      <c r="N32" s="144">
        <f>L32+M32</f>
        <v>10317.5</v>
      </c>
      <c r="O32" s="144">
        <f>N32*$O$5</f>
        <v>2383.4044601348546</v>
      </c>
      <c r="P32" s="144">
        <f>N32+O32</f>
        <v>12700.904460134854</v>
      </c>
      <c r="R32" s="68"/>
      <c r="S32" s="68"/>
      <c r="T32" s="68"/>
    </row>
    <row r="33" spans="1:20" x14ac:dyDescent="0.25">
      <c r="A33" s="147" t="s">
        <v>72</v>
      </c>
      <c r="B33" s="147">
        <v>43148</v>
      </c>
      <c r="C33" s="147"/>
      <c r="D33" s="156" t="s">
        <v>89</v>
      </c>
      <c r="E33" s="157" t="s">
        <v>81</v>
      </c>
      <c r="F33" s="158">
        <v>2</v>
      </c>
      <c r="G33" s="154">
        <v>74.03</v>
      </c>
      <c r="H33" s="158"/>
      <c r="I33" s="154">
        <f>ROUND(F33*G33,2)</f>
        <v>148.06</v>
      </c>
      <c r="J33" s="154"/>
      <c r="K33" s="154"/>
      <c r="L33" s="155"/>
      <c r="M33" s="155"/>
      <c r="N33" s="155"/>
      <c r="O33" s="159"/>
      <c r="P33" s="159"/>
      <c r="R33" s="68">
        <f>(I33+J33)*H32*(1+$O$5)</f>
        <v>9113.1374575602931</v>
      </c>
      <c r="S33" s="68"/>
      <c r="T33" s="68"/>
    </row>
    <row r="34" spans="1:20" x14ac:dyDescent="0.25">
      <c r="A34" s="147" t="s">
        <v>72</v>
      </c>
      <c r="B34" s="147">
        <v>44072</v>
      </c>
      <c r="C34" s="147"/>
      <c r="D34" s="156" t="s">
        <v>104</v>
      </c>
      <c r="E34" s="147" t="s">
        <v>87</v>
      </c>
      <c r="F34" s="154">
        <v>0.3</v>
      </c>
      <c r="G34" s="154">
        <v>125.81</v>
      </c>
      <c r="H34" s="154"/>
      <c r="I34" s="154">
        <f>ROUND(F34*G34,2)</f>
        <v>37.74</v>
      </c>
      <c r="J34" s="154"/>
      <c r="K34" s="154"/>
      <c r="L34" s="155"/>
      <c r="M34" s="155"/>
      <c r="N34" s="155"/>
      <c r="O34" s="155"/>
      <c r="P34" s="155"/>
      <c r="R34" s="68">
        <f>(I34+J34)*H32*(1+$O$5)</f>
        <v>2322.9083320837867</v>
      </c>
      <c r="S34" s="68"/>
      <c r="T34" s="68"/>
    </row>
    <row r="35" spans="1:20" x14ac:dyDescent="0.25">
      <c r="A35" s="147" t="s">
        <v>72</v>
      </c>
      <c r="B35" s="147">
        <v>88243</v>
      </c>
      <c r="C35" s="147"/>
      <c r="D35" s="156" t="s">
        <v>112</v>
      </c>
      <c r="E35" s="147" t="s">
        <v>75</v>
      </c>
      <c r="F35" s="153">
        <v>0.1124</v>
      </c>
      <c r="G35" s="154">
        <v>28.86</v>
      </c>
      <c r="H35" s="153"/>
      <c r="I35" s="154"/>
      <c r="J35" s="154">
        <f>ROUND(F35*G35,2)</f>
        <v>3.24</v>
      </c>
      <c r="K35" s="154"/>
      <c r="L35" s="155"/>
      <c r="M35" s="155"/>
      <c r="N35" s="155"/>
      <c r="O35" s="155"/>
      <c r="P35" s="155"/>
      <c r="R35" s="68">
        <f>(I35+J35)*H32*(1+$O$5)</f>
        <v>199.42297286569871</v>
      </c>
      <c r="S35" s="68"/>
      <c r="T35" s="68"/>
    </row>
    <row r="36" spans="1:20" x14ac:dyDescent="0.25">
      <c r="A36" s="147" t="s">
        <v>72</v>
      </c>
      <c r="B36" s="147">
        <v>88270</v>
      </c>
      <c r="C36" s="147"/>
      <c r="D36" s="156" t="s">
        <v>93</v>
      </c>
      <c r="E36" s="147" t="s">
        <v>75</v>
      </c>
      <c r="F36" s="153">
        <v>0.49830000000000002</v>
      </c>
      <c r="G36" s="154">
        <v>34.729999999999997</v>
      </c>
      <c r="H36" s="153"/>
      <c r="I36" s="154"/>
      <c r="J36" s="154">
        <f>ROUND(F36*G36,2)</f>
        <v>17.309999999999999</v>
      </c>
      <c r="K36" s="154"/>
      <c r="L36" s="155"/>
      <c r="M36" s="155"/>
      <c r="N36" s="155"/>
      <c r="O36" s="155"/>
      <c r="P36" s="155"/>
      <c r="R36" s="68">
        <f>(I36+J36)*H32*(1+$O$5)</f>
        <v>1065.4356976250754</v>
      </c>
      <c r="S36" s="68"/>
      <c r="T36" s="68"/>
    </row>
    <row r="37" spans="1:20" x14ac:dyDescent="0.25">
      <c r="A37" s="147"/>
      <c r="B37" s="147"/>
      <c r="C37" s="147"/>
      <c r="D37" s="109"/>
      <c r="E37" s="147"/>
      <c r="F37" s="154"/>
      <c r="G37" s="154"/>
      <c r="H37" s="154"/>
      <c r="I37" s="154"/>
      <c r="J37" s="154"/>
      <c r="K37" s="154"/>
      <c r="L37" s="155"/>
      <c r="M37" s="155"/>
      <c r="N37" s="155"/>
      <c r="O37" s="155"/>
      <c r="P37" s="155"/>
      <c r="R37" s="68"/>
      <c r="S37" s="68"/>
      <c r="T37" s="68"/>
    </row>
    <row r="38" spans="1:20" ht="22.5" x14ac:dyDescent="0.25">
      <c r="A38" s="139" t="s">
        <v>72</v>
      </c>
      <c r="B38" s="139">
        <v>98554</v>
      </c>
      <c r="C38" s="139" t="s">
        <v>27</v>
      </c>
      <c r="D38" s="140" t="s">
        <v>242</v>
      </c>
      <c r="E38" s="139" t="s">
        <v>29</v>
      </c>
      <c r="F38" s="141"/>
      <c r="G38" s="143"/>
      <c r="H38" s="142">
        <v>200</v>
      </c>
      <c r="I38" s="143">
        <f>SUM(I39:I41)</f>
        <v>34.4</v>
      </c>
      <c r="J38" s="143">
        <f>SUM(J39:J41)</f>
        <v>23.52</v>
      </c>
      <c r="K38" s="143">
        <f>I38+J38</f>
        <v>57.92</v>
      </c>
      <c r="L38" s="144">
        <f>H38*I38</f>
        <v>6880</v>
      </c>
      <c r="M38" s="144">
        <f>H38*J38</f>
        <v>4704</v>
      </c>
      <c r="N38" s="144">
        <f>L38+M38</f>
        <v>11584</v>
      </c>
      <c r="O38" s="144">
        <f>N38*$O$5</f>
        <v>2675.9735659028015</v>
      </c>
      <c r="P38" s="144">
        <f>N38+O38</f>
        <v>14259.973565902801</v>
      </c>
      <c r="R38" s="68"/>
      <c r="S38" s="68"/>
      <c r="T38" s="68"/>
    </row>
    <row r="39" spans="1:20" x14ac:dyDescent="0.25">
      <c r="A39" s="147" t="s">
        <v>72</v>
      </c>
      <c r="B39" s="147">
        <v>43147</v>
      </c>
      <c r="C39" s="147"/>
      <c r="D39" s="156" t="s">
        <v>91</v>
      </c>
      <c r="E39" s="157" t="s">
        <v>81</v>
      </c>
      <c r="F39" s="158">
        <v>1.2</v>
      </c>
      <c r="G39" s="154">
        <v>28.67</v>
      </c>
      <c r="H39" s="158"/>
      <c r="I39" s="154">
        <f>ROUND(F39*G39,2)</f>
        <v>34.4</v>
      </c>
      <c r="J39" s="154"/>
      <c r="K39" s="154"/>
      <c r="L39" s="155"/>
      <c r="M39" s="155"/>
      <c r="N39" s="155"/>
      <c r="O39" s="159"/>
      <c r="P39" s="159"/>
      <c r="R39" s="68">
        <f>(I39+J39)*H38*(1+$O$5)</f>
        <v>8469.3213167654758</v>
      </c>
      <c r="S39" s="68"/>
      <c r="T39" s="68"/>
    </row>
    <row r="40" spans="1:20" x14ac:dyDescent="0.25">
      <c r="A40" s="147" t="s">
        <v>72</v>
      </c>
      <c r="B40" s="147">
        <v>88243</v>
      </c>
      <c r="C40" s="147"/>
      <c r="D40" s="156" t="s">
        <v>112</v>
      </c>
      <c r="E40" s="147" t="s">
        <v>75</v>
      </c>
      <c r="F40" s="166">
        <v>0.12859999999999999</v>
      </c>
      <c r="G40" s="154">
        <v>28.86</v>
      </c>
      <c r="H40" s="166"/>
      <c r="I40" s="154"/>
      <c r="J40" s="154">
        <f>ROUND(F40*G40,2)</f>
        <v>3.71</v>
      </c>
      <c r="K40" s="154"/>
      <c r="L40" s="155"/>
      <c r="M40" s="155"/>
      <c r="N40" s="155"/>
      <c r="O40" s="155"/>
      <c r="P40" s="155"/>
      <c r="R40" s="68">
        <f>(I40+J40)*H38*(1+$O$5)</f>
        <v>913.40645596511388</v>
      </c>
      <c r="S40" s="68"/>
      <c r="T40" s="68"/>
    </row>
    <row r="41" spans="1:20" x14ac:dyDescent="0.25">
      <c r="A41" s="147" t="s">
        <v>72</v>
      </c>
      <c r="B41" s="147">
        <v>88270</v>
      </c>
      <c r="C41" s="147"/>
      <c r="D41" s="156" t="s">
        <v>93</v>
      </c>
      <c r="E41" s="147" t="s">
        <v>75</v>
      </c>
      <c r="F41" s="166">
        <v>0.57030000000000003</v>
      </c>
      <c r="G41" s="154">
        <v>34.729999999999997</v>
      </c>
      <c r="H41" s="166"/>
      <c r="I41" s="154"/>
      <c r="J41" s="154">
        <f>ROUND(F41*G41,2)</f>
        <v>19.809999999999999</v>
      </c>
      <c r="K41" s="154"/>
      <c r="L41" s="155"/>
      <c r="M41" s="155"/>
      <c r="N41" s="155"/>
      <c r="O41" s="155"/>
      <c r="P41" s="155"/>
      <c r="R41" s="68">
        <f>(I41+J41)*H38*(1+$O$5)</f>
        <v>4877.2457931722111</v>
      </c>
      <c r="S41" s="68"/>
      <c r="T41" s="68"/>
    </row>
    <row r="42" spans="1:20" x14ac:dyDescent="0.25">
      <c r="A42" s="147"/>
      <c r="B42" s="147"/>
      <c r="C42" s="147"/>
      <c r="D42" s="156"/>
      <c r="E42" s="147"/>
      <c r="F42" s="166"/>
      <c r="G42" s="154"/>
      <c r="H42" s="166"/>
      <c r="I42" s="154"/>
      <c r="J42" s="167"/>
      <c r="K42" s="154"/>
      <c r="L42" s="155"/>
      <c r="M42" s="155"/>
      <c r="N42" s="155"/>
      <c r="O42" s="155"/>
      <c r="P42" s="155"/>
      <c r="R42" s="68"/>
      <c r="S42" s="68"/>
      <c r="T42" s="68"/>
    </row>
    <row r="43" spans="1:20" x14ac:dyDescent="0.25">
      <c r="A43" s="139" t="s">
        <v>72</v>
      </c>
      <c r="B43" s="139">
        <v>100718</v>
      </c>
      <c r="C43" s="139" t="s">
        <v>51</v>
      </c>
      <c r="D43" s="140" t="s">
        <v>52</v>
      </c>
      <c r="E43" s="139" t="s">
        <v>15</v>
      </c>
      <c r="F43" s="141"/>
      <c r="G43" s="143"/>
      <c r="H43" s="142">
        <v>1200</v>
      </c>
      <c r="I43" s="143">
        <f>SUM(I44:I45)</f>
        <v>0.17</v>
      </c>
      <c r="J43" s="143">
        <f>SUM(J44:J45)</f>
        <v>1.49</v>
      </c>
      <c r="K43" s="143">
        <f>I43+J43</f>
        <v>1.66</v>
      </c>
      <c r="L43" s="144">
        <f>H43*I43</f>
        <v>204.00000000000003</v>
      </c>
      <c r="M43" s="144">
        <f>H43*J43</f>
        <v>1788</v>
      </c>
      <c r="N43" s="144">
        <f>L43+M43</f>
        <v>1992</v>
      </c>
      <c r="O43" s="144">
        <f>N43*$O$5</f>
        <v>460.16396264488787</v>
      </c>
      <c r="P43" s="144">
        <f>N43+O43</f>
        <v>2452.1639626448878</v>
      </c>
      <c r="R43" s="68"/>
      <c r="S43" s="68"/>
      <c r="T43" s="68"/>
    </row>
    <row r="44" spans="1:20" x14ac:dyDescent="0.25">
      <c r="A44" s="147" t="s">
        <v>72</v>
      </c>
      <c r="B44" s="147">
        <v>12815</v>
      </c>
      <c r="C44" s="147"/>
      <c r="D44" s="156" t="s">
        <v>136</v>
      </c>
      <c r="E44" s="147" t="s">
        <v>107</v>
      </c>
      <c r="F44" s="166">
        <v>0.02</v>
      </c>
      <c r="G44" s="166">
        <v>8.25</v>
      </c>
      <c r="H44" s="166"/>
      <c r="I44" s="154">
        <f>ROUND(F44*G44,2)</f>
        <v>0.17</v>
      </c>
      <c r="J44" s="154"/>
      <c r="K44" s="154"/>
      <c r="L44" s="155"/>
      <c r="M44" s="155"/>
      <c r="N44" s="155"/>
      <c r="O44" s="155"/>
      <c r="P44" s="155"/>
      <c r="R44" s="68">
        <f>(I44+J44)*H43*(1+$O$5)</f>
        <v>251.12522509013917</v>
      </c>
      <c r="S44" s="68"/>
      <c r="T44" s="68"/>
    </row>
    <row r="45" spans="1:20" x14ac:dyDescent="0.25">
      <c r="A45" s="147" t="s">
        <v>72</v>
      </c>
      <c r="B45" s="147">
        <v>88310</v>
      </c>
      <c r="C45" s="147"/>
      <c r="D45" s="156" t="s">
        <v>74</v>
      </c>
      <c r="E45" s="147" t="s">
        <v>75</v>
      </c>
      <c r="F45" s="166">
        <v>4.1200000000000001E-2</v>
      </c>
      <c r="G45" s="166">
        <v>36.18</v>
      </c>
      <c r="H45" s="166"/>
      <c r="I45" s="154"/>
      <c r="J45" s="154">
        <f>ROUND(F45*G45,2)</f>
        <v>1.49</v>
      </c>
      <c r="K45" s="154"/>
      <c r="L45" s="155"/>
      <c r="M45" s="155"/>
      <c r="N45" s="155"/>
      <c r="O45" s="155"/>
      <c r="P45" s="155"/>
      <c r="R45" s="68">
        <f>(I45+J45)*H43*(1+$O$5)</f>
        <v>2201.0387375547489</v>
      </c>
      <c r="S45" s="68"/>
      <c r="T45" s="68"/>
    </row>
    <row r="46" spans="1:20" x14ac:dyDescent="0.25">
      <c r="A46" s="147"/>
      <c r="B46" s="147"/>
      <c r="C46" s="147"/>
      <c r="D46" s="156"/>
      <c r="E46" s="147"/>
      <c r="F46" s="166"/>
      <c r="G46" s="154"/>
      <c r="H46" s="166"/>
      <c r="I46" s="154"/>
      <c r="J46" s="167"/>
      <c r="K46" s="154"/>
      <c r="L46" s="155"/>
      <c r="M46" s="155"/>
      <c r="N46" s="155"/>
      <c r="O46" s="155"/>
      <c r="P46" s="155"/>
      <c r="R46" s="68"/>
      <c r="S46" s="68"/>
      <c r="T46" s="68"/>
    </row>
    <row r="47" spans="1:20" x14ac:dyDescent="0.25">
      <c r="A47" s="139" t="s">
        <v>72</v>
      </c>
      <c r="B47" s="139">
        <v>97113</v>
      </c>
      <c r="C47" s="139" t="s">
        <v>62</v>
      </c>
      <c r="D47" s="140" t="s">
        <v>241</v>
      </c>
      <c r="E47" s="139" t="s">
        <v>15</v>
      </c>
      <c r="F47" s="141"/>
      <c r="G47" s="143"/>
      <c r="H47" s="142">
        <v>200</v>
      </c>
      <c r="I47" s="143">
        <f>SUM(I48:I50)</f>
        <v>1.78</v>
      </c>
      <c r="J47" s="143">
        <f>SUM(J48:J50)</f>
        <v>0.33</v>
      </c>
      <c r="K47" s="143">
        <f>I47+J47</f>
        <v>2.11</v>
      </c>
      <c r="L47" s="144">
        <f>H47*I47</f>
        <v>356</v>
      </c>
      <c r="M47" s="144">
        <f>H47*J47</f>
        <v>66</v>
      </c>
      <c r="N47" s="144">
        <f>L47+M47</f>
        <v>422</v>
      </c>
      <c r="O47" s="144">
        <f>N47*$O$5</f>
        <v>97.484534255091702</v>
      </c>
      <c r="P47" s="144">
        <f>N47+O47</f>
        <v>519.48453425509172</v>
      </c>
      <c r="R47" s="68"/>
      <c r="S47" s="68"/>
      <c r="T47" s="68"/>
    </row>
    <row r="48" spans="1:20" x14ac:dyDescent="0.25">
      <c r="A48" s="147" t="s">
        <v>72</v>
      </c>
      <c r="B48" s="147">
        <v>42408</v>
      </c>
      <c r="C48" s="147"/>
      <c r="D48" s="156" t="s">
        <v>125</v>
      </c>
      <c r="E48" s="147" t="s">
        <v>29</v>
      </c>
      <c r="F48" s="167">
        <v>1.1279999999999999</v>
      </c>
      <c r="G48" s="154">
        <v>1.58</v>
      </c>
      <c r="H48" s="167"/>
      <c r="I48" s="154">
        <f>ROUND(F48*G48,2)</f>
        <v>1.78</v>
      </c>
      <c r="J48" s="154"/>
      <c r="K48" s="154"/>
      <c r="L48" s="155"/>
      <c r="M48" s="155"/>
      <c r="N48" s="155"/>
      <c r="O48" s="155"/>
      <c r="P48" s="155"/>
      <c r="R48" s="68">
        <f>(I48+J48)*H47*(1+$O$5)</f>
        <v>438.23813790239961</v>
      </c>
      <c r="S48" s="68"/>
      <c r="T48" s="68"/>
    </row>
    <row r="49" spans="1:50" x14ac:dyDescent="0.25">
      <c r="A49" s="147" t="s">
        <v>72</v>
      </c>
      <c r="B49" s="147">
        <v>88309</v>
      </c>
      <c r="C49" s="147"/>
      <c r="D49" s="152" t="s">
        <v>144</v>
      </c>
      <c r="E49" s="147" t="s">
        <v>75</v>
      </c>
      <c r="F49" s="162">
        <v>4.9100000000000003E-3</v>
      </c>
      <c r="G49" s="154">
        <v>34.729999999999997</v>
      </c>
      <c r="H49" s="162"/>
      <c r="I49" s="154"/>
      <c r="J49" s="154">
        <f>ROUND(F49*G49,2)</f>
        <v>0.17</v>
      </c>
      <c r="K49" s="154"/>
      <c r="L49" s="155"/>
      <c r="M49" s="155"/>
      <c r="N49" s="155"/>
      <c r="O49" s="155"/>
      <c r="P49" s="155"/>
      <c r="R49" s="68">
        <f>(I49+J49)*H47*(1+$O$5)</f>
        <v>41.854204181689852</v>
      </c>
      <c r="S49" s="68"/>
      <c r="T49" s="68"/>
    </row>
    <row r="50" spans="1:50" x14ac:dyDescent="0.25">
      <c r="A50" s="147" t="s">
        <v>72</v>
      </c>
      <c r="B50" s="147">
        <v>88316</v>
      </c>
      <c r="C50" s="147"/>
      <c r="D50" s="152" t="s">
        <v>77</v>
      </c>
      <c r="E50" s="147" t="s">
        <v>75</v>
      </c>
      <c r="F50" s="162">
        <v>5.8900000000000003E-3</v>
      </c>
      <c r="G50" s="154">
        <v>26.8</v>
      </c>
      <c r="H50" s="162"/>
      <c r="I50" s="154"/>
      <c r="J50" s="154">
        <f>ROUND(F50*G50,2)</f>
        <v>0.16</v>
      </c>
      <c r="K50" s="154"/>
      <c r="L50" s="155"/>
      <c r="M50" s="155"/>
      <c r="N50" s="155"/>
      <c r="O50" s="155"/>
      <c r="P50" s="155"/>
      <c r="R50" s="68">
        <f>(I50+J50)*H47*(1+$O$5)</f>
        <v>39.392192171002215</v>
      </c>
      <c r="S50" s="68"/>
      <c r="T50" s="68"/>
    </row>
    <row r="51" spans="1:50" s="48" customFormat="1" ht="14.25" x14ac:dyDescent="0.2">
      <c r="A51" s="163"/>
      <c r="B51" s="164"/>
      <c r="C51" s="164"/>
      <c r="D51" s="163"/>
      <c r="E51" s="163"/>
      <c r="F51" s="154"/>
      <c r="G51" s="154"/>
      <c r="H51" s="154"/>
      <c r="I51" s="154"/>
      <c r="J51" s="154"/>
      <c r="K51" s="154"/>
      <c r="L51" s="155"/>
      <c r="M51" s="155"/>
      <c r="N51" s="155"/>
      <c r="O51" s="165"/>
      <c r="P51" s="165"/>
      <c r="Q51" s="46"/>
      <c r="R51" s="68"/>
      <c r="S51" s="68"/>
      <c r="T51" s="68"/>
      <c r="U51" s="46"/>
      <c r="V51" s="46"/>
      <c r="W51" s="46"/>
      <c r="X51" s="46"/>
      <c r="Y51" s="46"/>
      <c r="Z51" s="46"/>
      <c r="AA51" s="46"/>
      <c r="AB51" s="46"/>
      <c r="AC51" s="46"/>
      <c r="AD51" s="46"/>
      <c r="AE51" s="46"/>
      <c r="AF51" s="46"/>
      <c r="AG51" s="46"/>
      <c r="AH51" s="46"/>
      <c r="AI51" s="46"/>
      <c r="AJ51" s="46"/>
      <c r="AK51" s="46"/>
      <c r="AL51" s="46"/>
      <c r="AM51" s="46"/>
      <c r="AN51" s="46"/>
      <c r="AO51" s="46"/>
      <c r="AP51" s="46"/>
      <c r="AQ51" s="46"/>
      <c r="AR51" s="46"/>
      <c r="AS51" s="46"/>
      <c r="AT51" s="46"/>
      <c r="AU51" s="46"/>
      <c r="AV51" s="46"/>
      <c r="AW51" s="46"/>
      <c r="AX51" s="46"/>
    </row>
    <row r="52" spans="1:50" s="129" customFormat="1" ht="15.75" x14ac:dyDescent="0.25">
      <c r="A52" s="168"/>
      <c r="B52" s="169"/>
      <c r="C52" s="169">
        <v>2</v>
      </c>
      <c r="D52" s="170" t="s">
        <v>173</v>
      </c>
      <c r="E52" s="170"/>
      <c r="F52" s="171"/>
      <c r="G52" s="171"/>
      <c r="H52" s="171"/>
      <c r="I52" s="171"/>
      <c r="J52" s="171"/>
      <c r="K52" s="171"/>
      <c r="L52" s="172"/>
      <c r="M52" s="172"/>
      <c r="N52" s="172"/>
      <c r="O52" s="172"/>
      <c r="P52" s="172">
        <f>SUM(P53:P133)</f>
        <v>234752.22971606368</v>
      </c>
      <c r="R52" s="130"/>
      <c r="S52" s="130"/>
      <c r="T52" s="130"/>
    </row>
    <row r="53" spans="1:50" s="138" customFormat="1" x14ac:dyDescent="0.25">
      <c r="A53" s="131"/>
      <c r="B53" s="132"/>
      <c r="C53" s="132"/>
      <c r="D53" s="131"/>
      <c r="E53" s="131"/>
      <c r="F53" s="173"/>
      <c r="G53" s="173"/>
      <c r="H53" s="173"/>
      <c r="I53" s="173"/>
      <c r="J53" s="173"/>
      <c r="K53" s="173"/>
      <c r="L53" s="174"/>
      <c r="M53" s="174"/>
      <c r="N53" s="174"/>
      <c r="O53" s="175"/>
      <c r="P53" s="175"/>
      <c r="Q53" s="137"/>
      <c r="R53" s="121"/>
      <c r="S53" s="121"/>
      <c r="T53" s="121"/>
      <c r="U53" s="137"/>
      <c r="V53" s="137"/>
      <c r="W53" s="137"/>
      <c r="X53" s="137"/>
      <c r="Y53" s="137"/>
      <c r="Z53" s="137"/>
      <c r="AA53" s="137"/>
      <c r="AB53" s="137"/>
      <c r="AC53" s="137"/>
      <c r="AD53" s="137"/>
      <c r="AE53" s="137"/>
      <c r="AF53" s="137"/>
      <c r="AG53" s="137"/>
      <c r="AH53" s="137"/>
      <c r="AI53" s="137"/>
      <c r="AJ53" s="137"/>
      <c r="AK53" s="137"/>
      <c r="AL53" s="137"/>
      <c r="AM53" s="137"/>
      <c r="AN53" s="137"/>
      <c r="AO53" s="137"/>
      <c r="AP53" s="137"/>
      <c r="AQ53" s="137"/>
      <c r="AR53" s="137"/>
      <c r="AS53" s="137"/>
      <c r="AT53" s="137"/>
      <c r="AU53" s="137"/>
      <c r="AV53" s="137"/>
      <c r="AW53" s="137"/>
      <c r="AX53" s="137"/>
    </row>
    <row r="54" spans="1:50" s="182" customFormat="1" ht="12.75" x14ac:dyDescent="0.25">
      <c r="A54" s="176"/>
      <c r="B54" s="177"/>
      <c r="C54" s="177"/>
      <c r="D54" s="178" t="s">
        <v>174</v>
      </c>
      <c r="E54" s="177"/>
      <c r="F54" s="179"/>
      <c r="G54" s="179"/>
      <c r="H54" s="179"/>
      <c r="I54" s="179"/>
      <c r="J54" s="179"/>
      <c r="K54" s="179"/>
      <c r="L54" s="180"/>
      <c r="M54" s="180"/>
      <c r="N54" s="180"/>
      <c r="O54" s="180"/>
      <c r="P54" s="180"/>
      <c r="Q54" s="181"/>
      <c r="R54" s="121"/>
      <c r="S54" s="121"/>
      <c r="T54" s="121"/>
      <c r="U54" s="181"/>
      <c r="V54" s="181"/>
      <c r="W54" s="181"/>
      <c r="X54" s="181"/>
      <c r="Y54" s="181"/>
      <c r="Z54" s="181"/>
      <c r="AA54" s="181"/>
      <c r="AB54" s="181"/>
      <c r="AC54" s="181"/>
      <c r="AD54" s="181"/>
      <c r="AE54" s="181"/>
      <c r="AF54" s="181"/>
      <c r="AG54" s="181"/>
      <c r="AH54" s="181"/>
      <c r="AI54" s="181"/>
      <c r="AJ54" s="181"/>
      <c r="AK54" s="181"/>
      <c r="AL54" s="181"/>
      <c r="AM54" s="181"/>
      <c r="AN54" s="181"/>
      <c r="AO54" s="181"/>
      <c r="AP54" s="181"/>
      <c r="AQ54" s="181"/>
      <c r="AR54" s="181"/>
      <c r="AS54" s="181"/>
      <c r="AT54" s="181"/>
      <c r="AU54" s="181"/>
      <c r="AV54" s="181"/>
      <c r="AW54" s="181"/>
      <c r="AX54" s="181"/>
    </row>
    <row r="55" spans="1:50" s="146" customFormat="1" ht="22.5" x14ac:dyDescent="0.25">
      <c r="A55" s="139" t="s">
        <v>72</v>
      </c>
      <c r="B55" s="139">
        <v>102491</v>
      </c>
      <c r="C55" s="139" t="s">
        <v>49</v>
      </c>
      <c r="D55" s="140" t="s">
        <v>50</v>
      </c>
      <c r="E55" s="139" t="s">
        <v>15</v>
      </c>
      <c r="F55" s="141"/>
      <c r="G55" s="143"/>
      <c r="H55" s="142">
        <v>100</v>
      </c>
      <c r="I55" s="143">
        <f>SUM(I56:I60)</f>
        <v>9.23</v>
      </c>
      <c r="J55" s="143">
        <f>SUM(J56:J60)</f>
        <v>13.03</v>
      </c>
      <c r="K55" s="143">
        <f>I55+J55</f>
        <v>22.259999999999998</v>
      </c>
      <c r="L55" s="144">
        <f>H55*I55</f>
        <v>923</v>
      </c>
      <c r="M55" s="144">
        <f>H55*J55</f>
        <v>1303</v>
      </c>
      <c r="N55" s="144">
        <f>L55+M55</f>
        <v>2226</v>
      </c>
      <c r="O55" s="144">
        <f>N55*$O$5</f>
        <v>514.21936789534152</v>
      </c>
      <c r="P55" s="144">
        <f>N55+O55</f>
        <v>2740.2193678953417</v>
      </c>
      <c r="Q55" s="145"/>
      <c r="R55" s="68"/>
      <c r="S55" s="68"/>
      <c r="T55" s="68"/>
      <c r="U55" s="145"/>
      <c r="V55" s="145"/>
      <c r="W55" s="145"/>
      <c r="X55" s="145"/>
      <c r="Y55" s="145"/>
      <c r="Z55" s="145"/>
      <c r="AA55" s="145"/>
      <c r="AB55" s="145"/>
      <c r="AC55" s="145"/>
      <c r="AD55" s="145"/>
      <c r="AE55" s="145"/>
      <c r="AF55" s="145"/>
      <c r="AG55" s="145"/>
      <c r="AH55" s="145"/>
      <c r="AI55" s="145"/>
      <c r="AJ55" s="145"/>
      <c r="AK55" s="145"/>
      <c r="AL55" s="145"/>
      <c r="AM55" s="145"/>
      <c r="AN55" s="145"/>
      <c r="AO55" s="145"/>
      <c r="AP55" s="145"/>
      <c r="AQ55" s="145"/>
      <c r="AR55" s="145"/>
      <c r="AS55" s="145"/>
      <c r="AT55" s="145"/>
      <c r="AU55" s="145"/>
      <c r="AV55" s="145"/>
      <c r="AW55" s="145"/>
      <c r="AX55" s="145"/>
    </row>
    <row r="56" spans="1:50" s="145" customFormat="1" ht="14.25" x14ac:dyDescent="0.25">
      <c r="A56" s="147" t="s">
        <v>72</v>
      </c>
      <c r="B56" s="147">
        <v>88310</v>
      </c>
      <c r="C56" s="147"/>
      <c r="D56" s="152" t="s">
        <v>74</v>
      </c>
      <c r="E56" s="147" t="s">
        <v>75</v>
      </c>
      <c r="F56" s="167">
        <v>0.27500000000000002</v>
      </c>
      <c r="G56" s="154">
        <v>36.18</v>
      </c>
      <c r="H56" s="167"/>
      <c r="I56" s="154"/>
      <c r="J56" s="154">
        <f>ROUND(F56*G56,2)</f>
        <v>9.9499999999999993</v>
      </c>
      <c r="K56" s="154"/>
      <c r="L56" s="155"/>
      <c r="M56" s="155"/>
      <c r="N56" s="155"/>
      <c r="O56" s="155"/>
      <c r="P56" s="155"/>
      <c r="R56" s="68">
        <f>(I56+J56)*H55*(1+$O$5)</f>
        <v>1224.8509753170999</v>
      </c>
      <c r="S56" s="68"/>
      <c r="T56" s="68"/>
    </row>
    <row r="57" spans="1:50" s="145" customFormat="1" ht="14.25" x14ac:dyDescent="0.25">
      <c r="A57" s="147" t="s">
        <v>72</v>
      </c>
      <c r="B57" s="147">
        <v>88316</v>
      </c>
      <c r="C57" s="147"/>
      <c r="D57" s="152" t="s">
        <v>77</v>
      </c>
      <c r="E57" s="147" t="s">
        <v>75</v>
      </c>
      <c r="F57" s="167">
        <v>0.115</v>
      </c>
      <c r="G57" s="154">
        <v>26.8</v>
      </c>
      <c r="H57" s="167"/>
      <c r="I57" s="154"/>
      <c r="J57" s="154">
        <f>ROUND(F57*G57,2)</f>
        <v>3.08</v>
      </c>
      <c r="K57" s="154"/>
      <c r="L57" s="155"/>
      <c r="M57" s="155"/>
      <c r="N57" s="155"/>
      <c r="O57" s="155"/>
      <c r="P57" s="155"/>
      <c r="R57" s="68">
        <f>(I57+J57)*H55*(1+$O$5)</f>
        <v>379.14984964589632</v>
      </c>
      <c r="S57" s="68"/>
      <c r="T57" s="68"/>
    </row>
    <row r="58" spans="1:50" s="145" customFormat="1" ht="14.25" x14ac:dyDescent="0.25">
      <c r="A58" s="147" t="s">
        <v>72</v>
      </c>
      <c r="B58" s="147">
        <v>7348</v>
      </c>
      <c r="C58" s="147"/>
      <c r="D58" s="152" t="s">
        <v>114</v>
      </c>
      <c r="E58" s="147" t="s">
        <v>87</v>
      </c>
      <c r="F58" s="167">
        <v>0.42699999999999999</v>
      </c>
      <c r="G58" s="154">
        <v>18.190000000000001</v>
      </c>
      <c r="H58" s="167"/>
      <c r="I58" s="154">
        <f>ROUND(F58*G58,2)</f>
        <v>7.77</v>
      </c>
      <c r="J58" s="154"/>
      <c r="K58" s="154"/>
      <c r="L58" s="155"/>
      <c r="M58" s="155"/>
      <c r="N58" s="155"/>
      <c r="O58" s="155"/>
      <c r="P58" s="155"/>
      <c r="R58" s="68">
        <f>(I58+J58)*H55*(1+$O$5)</f>
        <v>956.49166615214756</v>
      </c>
      <c r="S58" s="68"/>
      <c r="T58" s="68"/>
    </row>
    <row r="59" spans="1:50" s="145" customFormat="1" ht="14.25" x14ac:dyDescent="0.25">
      <c r="A59" s="147" t="s">
        <v>72</v>
      </c>
      <c r="B59" s="147">
        <v>12815</v>
      </c>
      <c r="C59" s="147"/>
      <c r="D59" s="152" t="s">
        <v>136</v>
      </c>
      <c r="E59" s="147" t="s">
        <v>175</v>
      </c>
      <c r="F59" s="167">
        <v>0.01</v>
      </c>
      <c r="G59" s="154">
        <v>8.25</v>
      </c>
      <c r="H59" s="167"/>
      <c r="I59" s="154">
        <f>ROUND(F59*G59,2)</f>
        <v>0.08</v>
      </c>
      <c r="J59" s="154"/>
      <c r="K59" s="154"/>
      <c r="L59" s="155"/>
      <c r="M59" s="155"/>
      <c r="N59" s="155"/>
      <c r="O59" s="155"/>
      <c r="P59" s="155"/>
      <c r="R59" s="68">
        <f>(I59+J59)*H55*(1+$O$5)</f>
        <v>9.8480480427505537</v>
      </c>
      <c r="S59" s="68"/>
      <c r="T59" s="68"/>
    </row>
    <row r="60" spans="1:50" s="4" customFormat="1" x14ac:dyDescent="0.25">
      <c r="A60" s="147" t="s">
        <v>72</v>
      </c>
      <c r="B60" s="147">
        <v>6085</v>
      </c>
      <c r="C60" s="147"/>
      <c r="D60" s="152" t="s">
        <v>102</v>
      </c>
      <c r="E60" s="147" t="s">
        <v>87</v>
      </c>
      <c r="F60" s="154">
        <v>0.16</v>
      </c>
      <c r="G60" s="154">
        <v>8.6199999999999992</v>
      </c>
      <c r="H60" s="154"/>
      <c r="I60" s="154">
        <f>ROUND(F60*G60,2)</f>
        <v>1.38</v>
      </c>
      <c r="J60" s="154"/>
      <c r="K60" s="154"/>
      <c r="L60" s="155"/>
      <c r="M60" s="155"/>
      <c r="N60" s="155"/>
      <c r="O60" s="155"/>
      <c r="P60" s="155"/>
      <c r="Q60" s="183"/>
      <c r="R60" s="68">
        <f>(I60+J60)*H55*(1+$O$5)</f>
        <v>169.87882873744704</v>
      </c>
      <c r="S60" s="68"/>
      <c r="T60" s="68"/>
      <c r="U60" s="183"/>
      <c r="V60" s="183"/>
      <c r="W60" s="183"/>
      <c r="X60" s="183"/>
      <c r="Y60" s="183"/>
      <c r="Z60" s="183"/>
      <c r="AA60" s="183"/>
      <c r="AB60" s="183"/>
      <c r="AC60" s="183"/>
      <c r="AD60" s="183"/>
      <c r="AE60" s="183"/>
      <c r="AF60" s="183"/>
      <c r="AG60" s="183"/>
      <c r="AH60" s="183"/>
      <c r="AI60" s="183"/>
      <c r="AJ60" s="183"/>
      <c r="AK60" s="183"/>
      <c r="AL60" s="183"/>
      <c r="AM60" s="183"/>
      <c r="AN60" s="183"/>
      <c r="AO60" s="183"/>
      <c r="AP60" s="183"/>
      <c r="AQ60" s="183"/>
      <c r="AR60" s="183"/>
      <c r="AS60" s="183"/>
      <c r="AT60" s="183"/>
      <c r="AU60" s="183"/>
      <c r="AV60" s="183"/>
      <c r="AW60" s="183"/>
      <c r="AX60" s="183"/>
    </row>
    <row r="61" spans="1:50" s="146" customFormat="1" ht="14.25" x14ac:dyDescent="0.25">
      <c r="A61" s="184"/>
      <c r="B61" s="185"/>
      <c r="C61" s="185"/>
      <c r="D61" s="184"/>
      <c r="E61" s="184"/>
      <c r="F61" s="173"/>
      <c r="G61" s="173"/>
      <c r="H61" s="173"/>
      <c r="I61" s="173"/>
      <c r="J61" s="173"/>
      <c r="K61" s="173"/>
      <c r="L61" s="186"/>
      <c r="M61" s="186"/>
      <c r="N61" s="186"/>
      <c r="O61" s="187"/>
      <c r="P61" s="187"/>
      <c r="Q61" s="145"/>
      <c r="R61" s="68"/>
      <c r="S61" s="68"/>
      <c r="T61" s="68"/>
      <c r="U61" s="145"/>
      <c r="V61" s="145"/>
      <c r="W61" s="145"/>
      <c r="X61" s="145"/>
      <c r="Y61" s="145"/>
      <c r="Z61" s="145"/>
      <c r="AA61" s="145"/>
      <c r="AB61" s="145"/>
      <c r="AC61" s="145"/>
      <c r="AD61" s="145"/>
      <c r="AE61" s="145"/>
      <c r="AF61" s="145"/>
      <c r="AG61" s="145"/>
      <c r="AH61" s="145"/>
      <c r="AI61" s="145"/>
      <c r="AJ61" s="145"/>
      <c r="AK61" s="145"/>
      <c r="AL61" s="145"/>
      <c r="AM61" s="145"/>
      <c r="AN61" s="145"/>
      <c r="AO61" s="145"/>
      <c r="AP61" s="145"/>
      <c r="AQ61" s="145"/>
      <c r="AR61" s="145"/>
      <c r="AS61" s="145"/>
      <c r="AT61" s="145"/>
      <c r="AU61" s="145"/>
      <c r="AV61" s="145"/>
      <c r="AW61" s="145"/>
      <c r="AX61" s="145"/>
    </row>
    <row r="62" spans="1:50" s="146" customFormat="1" ht="14.25" x14ac:dyDescent="0.25">
      <c r="A62" s="139" t="s">
        <v>72</v>
      </c>
      <c r="B62" s="139">
        <v>102504</v>
      </c>
      <c r="C62" s="139" t="s">
        <v>60</v>
      </c>
      <c r="D62" s="140" t="s">
        <v>61</v>
      </c>
      <c r="E62" s="139" t="s">
        <v>57</v>
      </c>
      <c r="F62" s="141"/>
      <c r="G62" s="143"/>
      <c r="H62" s="142">
        <v>50</v>
      </c>
      <c r="I62" s="143">
        <f>SUM(I63:I66)</f>
        <v>0.69</v>
      </c>
      <c r="J62" s="143">
        <f>SUM(J63:J66)</f>
        <v>11.33</v>
      </c>
      <c r="K62" s="143">
        <f>I62+J62</f>
        <v>12.02</v>
      </c>
      <c r="L62" s="144">
        <f>H62*I62</f>
        <v>34.5</v>
      </c>
      <c r="M62" s="144">
        <f>H62*J62</f>
        <v>566.5</v>
      </c>
      <c r="N62" s="144">
        <f>L62+M62</f>
        <v>601</v>
      </c>
      <c r="O62" s="144">
        <f>N62*$O$5</f>
        <v>138.83460921163535</v>
      </c>
      <c r="P62" s="144">
        <f>N62+O62</f>
        <v>739.83460921163532</v>
      </c>
      <c r="Q62" s="145"/>
      <c r="R62" s="68"/>
      <c r="S62" s="68"/>
      <c r="T62" s="68"/>
      <c r="U62" s="145"/>
      <c r="V62" s="145"/>
      <c r="W62" s="145"/>
      <c r="X62" s="145"/>
      <c r="Y62" s="145"/>
      <c r="Z62" s="145"/>
      <c r="AA62" s="145"/>
      <c r="AB62" s="145"/>
      <c r="AC62" s="145"/>
      <c r="AD62" s="145"/>
      <c r="AE62" s="145"/>
      <c r="AF62" s="145"/>
      <c r="AG62" s="145"/>
      <c r="AH62" s="145"/>
      <c r="AI62" s="145"/>
      <c r="AJ62" s="145"/>
      <c r="AK62" s="145"/>
      <c r="AL62" s="145"/>
      <c r="AM62" s="145"/>
      <c r="AN62" s="145"/>
      <c r="AO62" s="145"/>
      <c r="AP62" s="145"/>
      <c r="AQ62" s="145"/>
      <c r="AR62" s="145"/>
      <c r="AS62" s="145"/>
      <c r="AT62" s="145"/>
      <c r="AU62" s="145"/>
      <c r="AV62" s="145"/>
      <c r="AW62" s="145"/>
      <c r="AX62" s="145"/>
    </row>
    <row r="63" spans="1:50" s="145" customFormat="1" ht="14.25" x14ac:dyDescent="0.25">
      <c r="A63" s="147" t="s">
        <v>72</v>
      </c>
      <c r="B63" s="147">
        <v>7348</v>
      </c>
      <c r="C63" s="147"/>
      <c r="D63" s="152" t="s">
        <v>176</v>
      </c>
      <c r="E63" s="147" t="s">
        <v>87</v>
      </c>
      <c r="F63" s="154">
        <v>0.02</v>
      </c>
      <c r="G63" s="154">
        <v>18.190000000000001</v>
      </c>
      <c r="H63" s="154"/>
      <c r="I63" s="154">
        <f>ROUND(F63*G63,2)</f>
        <v>0.36</v>
      </c>
      <c r="J63" s="154"/>
      <c r="K63" s="154"/>
      <c r="L63" s="188"/>
      <c r="M63" s="155"/>
      <c r="N63" s="155"/>
      <c r="O63" s="155"/>
      <c r="P63" s="155"/>
      <c r="R63" s="68">
        <f>(I63+J63)*H62*(1+$O$5)</f>
        <v>22.158108096188744</v>
      </c>
      <c r="S63" s="68"/>
      <c r="T63" s="68"/>
    </row>
    <row r="64" spans="1:50" s="145" customFormat="1" ht="14.25" x14ac:dyDescent="0.25">
      <c r="A64" s="147" t="s">
        <v>72</v>
      </c>
      <c r="B64" s="147">
        <v>12815</v>
      </c>
      <c r="C64" s="147"/>
      <c r="D64" s="152" t="s">
        <v>136</v>
      </c>
      <c r="E64" s="147" t="s">
        <v>84</v>
      </c>
      <c r="F64" s="154">
        <v>0.04</v>
      </c>
      <c r="G64" s="154">
        <v>8.25</v>
      </c>
      <c r="H64" s="154"/>
      <c r="I64" s="154">
        <f>ROUND(F64*G64,2)</f>
        <v>0.33</v>
      </c>
      <c r="J64" s="154"/>
      <c r="K64" s="154"/>
      <c r="L64" s="188"/>
      <c r="M64" s="155"/>
      <c r="N64" s="155"/>
      <c r="O64" s="155"/>
      <c r="P64" s="155"/>
      <c r="R64" s="68">
        <f>(I64+J64)*H62*(1+$O$5)</f>
        <v>20.311599088173018</v>
      </c>
      <c r="S64" s="68"/>
      <c r="T64" s="68"/>
    </row>
    <row r="65" spans="1:50" s="145" customFormat="1" ht="14.25" x14ac:dyDescent="0.25">
      <c r="A65" s="147" t="s">
        <v>72</v>
      </c>
      <c r="B65" s="147">
        <v>88310</v>
      </c>
      <c r="C65" s="147"/>
      <c r="D65" s="152" t="s">
        <v>74</v>
      </c>
      <c r="E65" s="147" t="s">
        <v>75</v>
      </c>
      <c r="F65" s="167">
        <v>0.23899999999999999</v>
      </c>
      <c r="G65" s="154">
        <v>36.18</v>
      </c>
      <c r="H65" s="167"/>
      <c r="I65" s="154"/>
      <c r="J65" s="154">
        <f>ROUND(F65*G65,2)</f>
        <v>8.65</v>
      </c>
      <c r="K65" s="154"/>
      <c r="L65" s="188"/>
      <c r="M65" s="155"/>
      <c r="N65" s="155"/>
      <c r="O65" s="155"/>
      <c r="P65" s="155"/>
      <c r="R65" s="68">
        <f>(I65+J65)*H62*(1+$O$5)</f>
        <v>532.41009731120175</v>
      </c>
      <c r="S65" s="68"/>
      <c r="T65" s="68"/>
    </row>
    <row r="66" spans="1:50" s="145" customFormat="1" ht="14.25" x14ac:dyDescent="0.25">
      <c r="A66" s="147" t="s">
        <v>72</v>
      </c>
      <c r="B66" s="147">
        <v>88316</v>
      </c>
      <c r="C66" s="147"/>
      <c r="D66" s="152" t="s">
        <v>77</v>
      </c>
      <c r="E66" s="147" t="s">
        <v>75</v>
      </c>
      <c r="F66" s="154">
        <v>0.1</v>
      </c>
      <c r="G66" s="154">
        <v>26.8</v>
      </c>
      <c r="H66" s="154"/>
      <c r="I66" s="154"/>
      <c r="J66" s="154">
        <f>ROUND(F66*G66,2)</f>
        <v>2.68</v>
      </c>
      <c r="K66" s="154"/>
      <c r="L66" s="188"/>
      <c r="M66" s="155"/>
      <c r="N66" s="155"/>
      <c r="O66" s="155"/>
      <c r="P66" s="155"/>
      <c r="R66" s="68">
        <f>(I66+J66)*H62*(1+$O$5)</f>
        <v>164.95480471607178</v>
      </c>
      <c r="S66" s="68"/>
      <c r="T66" s="68"/>
    </row>
    <row r="67" spans="1:50" s="146" customFormat="1" ht="14.25" x14ac:dyDescent="0.25">
      <c r="A67" s="184"/>
      <c r="B67" s="185"/>
      <c r="C67" s="185"/>
      <c r="D67" s="184"/>
      <c r="E67" s="184"/>
      <c r="F67" s="173"/>
      <c r="G67" s="173"/>
      <c r="H67" s="173"/>
      <c r="I67" s="173"/>
      <c r="J67" s="173"/>
      <c r="K67" s="173"/>
      <c r="L67" s="186"/>
      <c r="M67" s="186"/>
      <c r="N67" s="186"/>
      <c r="O67" s="187"/>
      <c r="P67" s="187"/>
      <c r="Q67" s="145"/>
      <c r="R67" s="68"/>
      <c r="S67" s="68"/>
      <c r="T67" s="68"/>
      <c r="U67" s="145"/>
      <c r="V67" s="145"/>
      <c r="W67" s="145"/>
      <c r="X67" s="145"/>
      <c r="Y67" s="145"/>
      <c r="Z67" s="145"/>
      <c r="AA67" s="145"/>
      <c r="AB67" s="145"/>
      <c r="AC67" s="145"/>
      <c r="AD67" s="145"/>
      <c r="AE67" s="145"/>
      <c r="AF67" s="145"/>
      <c r="AG67" s="145"/>
      <c r="AH67" s="145"/>
      <c r="AI67" s="145"/>
      <c r="AJ67" s="145"/>
      <c r="AK67" s="145"/>
      <c r="AL67" s="145"/>
      <c r="AM67" s="145"/>
      <c r="AN67" s="145"/>
      <c r="AO67" s="145"/>
      <c r="AP67" s="145"/>
      <c r="AQ67" s="145"/>
      <c r="AR67" s="145"/>
      <c r="AS67" s="145"/>
      <c r="AT67" s="145"/>
      <c r="AU67" s="145"/>
      <c r="AV67" s="145"/>
      <c r="AW67" s="145"/>
      <c r="AX67" s="145"/>
    </row>
    <row r="68" spans="1:50" s="182" customFormat="1" ht="12.75" x14ac:dyDescent="0.25">
      <c r="A68" s="176"/>
      <c r="B68" s="177"/>
      <c r="C68" s="177"/>
      <c r="D68" s="178" t="s">
        <v>177</v>
      </c>
      <c r="E68" s="177"/>
      <c r="F68" s="179"/>
      <c r="G68" s="179"/>
      <c r="H68" s="179"/>
      <c r="I68" s="179"/>
      <c r="J68" s="179"/>
      <c r="K68" s="179"/>
      <c r="L68" s="180"/>
      <c r="M68" s="180"/>
      <c r="N68" s="180"/>
      <c r="O68" s="180"/>
      <c r="P68" s="180"/>
      <c r="Q68" s="181"/>
      <c r="R68" s="121"/>
      <c r="S68" s="121"/>
      <c r="T68" s="121"/>
      <c r="U68" s="181"/>
      <c r="V68" s="181"/>
      <c r="W68" s="181"/>
      <c r="X68" s="181"/>
      <c r="Y68" s="181"/>
      <c r="Z68" s="181"/>
      <c r="AA68" s="181"/>
      <c r="AB68" s="181"/>
      <c r="AC68" s="181"/>
      <c r="AD68" s="181"/>
      <c r="AE68" s="181"/>
      <c r="AF68" s="181"/>
      <c r="AG68" s="181"/>
      <c r="AH68" s="181"/>
      <c r="AI68" s="181"/>
      <c r="AJ68" s="181"/>
      <c r="AK68" s="181"/>
      <c r="AL68" s="181"/>
      <c r="AM68" s="181"/>
      <c r="AN68" s="181"/>
      <c r="AO68" s="181"/>
      <c r="AP68" s="181"/>
      <c r="AQ68" s="181"/>
      <c r="AR68" s="181"/>
      <c r="AS68" s="181"/>
      <c r="AT68" s="181"/>
      <c r="AU68" s="181"/>
      <c r="AV68" s="181"/>
      <c r="AW68" s="181"/>
      <c r="AX68" s="181"/>
    </row>
    <row r="69" spans="1:50" s="146" customFormat="1" ht="33.75" x14ac:dyDescent="0.25">
      <c r="A69" s="139" t="s">
        <v>72</v>
      </c>
      <c r="B69" s="139" t="s">
        <v>178</v>
      </c>
      <c r="C69" s="139" t="s">
        <v>13</v>
      </c>
      <c r="D69" s="140" t="s">
        <v>14</v>
      </c>
      <c r="E69" s="139" t="s">
        <v>15</v>
      </c>
      <c r="F69" s="141"/>
      <c r="G69" s="143"/>
      <c r="H69" s="142">
        <v>2250</v>
      </c>
      <c r="I69" s="143">
        <f>SUM(I70:I72)</f>
        <v>6.61</v>
      </c>
      <c r="J69" s="143">
        <f>SUM(J70:J72)</f>
        <v>14.71</v>
      </c>
      <c r="K69" s="143">
        <f>I69+J69</f>
        <v>21.32</v>
      </c>
      <c r="L69" s="144">
        <f>H69*I69</f>
        <v>14872.5</v>
      </c>
      <c r="M69" s="144">
        <f>H69*J69</f>
        <v>33097.5</v>
      </c>
      <c r="N69" s="144">
        <f>L69+M69</f>
        <v>47970</v>
      </c>
      <c r="O69" s="144">
        <f>N69*$O$5</f>
        <v>11081.358076343007</v>
      </c>
      <c r="P69" s="144">
        <f>N69+O69</f>
        <v>59051.358076343007</v>
      </c>
      <c r="Q69" s="145"/>
      <c r="R69" s="68"/>
      <c r="S69" s="68"/>
      <c r="T69" s="68"/>
      <c r="U69" s="145"/>
      <c r="V69" s="145"/>
      <c r="W69" s="145"/>
      <c r="X69" s="145"/>
      <c r="Y69" s="145"/>
      <c r="Z69" s="145"/>
      <c r="AA69" s="145"/>
      <c r="AB69" s="145"/>
      <c r="AC69" s="145"/>
      <c r="AD69" s="145"/>
      <c r="AE69" s="145"/>
      <c r="AF69" s="145"/>
      <c r="AG69" s="145"/>
      <c r="AH69" s="145"/>
      <c r="AI69" s="145"/>
      <c r="AJ69" s="145"/>
      <c r="AK69" s="145"/>
      <c r="AL69" s="145"/>
      <c r="AM69" s="145"/>
      <c r="AN69" s="145"/>
      <c r="AO69" s="145"/>
      <c r="AP69" s="145"/>
      <c r="AQ69" s="145"/>
      <c r="AR69" s="145"/>
      <c r="AS69" s="145"/>
      <c r="AT69" s="145"/>
      <c r="AU69" s="145"/>
      <c r="AV69" s="145"/>
      <c r="AW69" s="145"/>
      <c r="AX69" s="145"/>
    </row>
    <row r="70" spans="1:50" s="145" customFormat="1" ht="14.25" x14ac:dyDescent="0.25">
      <c r="A70" s="147" t="s">
        <v>72</v>
      </c>
      <c r="B70" s="147">
        <v>88310</v>
      </c>
      <c r="C70" s="147"/>
      <c r="D70" s="152" t="s">
        <v>74</v>
      </c>
      <c r="E70" s="147" t="s">
        <v>75</v>
      </c>
      <c r="F70" s="154">
        <v>0.34</v>
      </c>
      <c r="G70" s="154">
        <v>36.18</v>
      </c>
      <c r="H70" s="154"/>
      <c r="I70" s="154"/>
      <c r="J70" s="154">
        <f>ROUND(F70*G70,2)</f>
        <v>12.3</v>
      </c>
      <c r="K70" s="154"/>
      <c r="L70" s="155"/>
      <c r="M70" s="155"/>
      <c r="N70" s="155"/>
      <c r="O70" s="155"/>
      <c r="P70" s="155"/>
      <c r="R70" s="68">
        <f>(I70+J70)*H69*(1+$O$5)</f>
        <v>34068.091197890193</v>
      </c>
      <c r="S70" s="68"/>
      <c r="T70" s="68"/>
    </row>
    <row r="71" spans="1:50" s="145" customFormat="1" ht="14.25" x14ac:dyDescent="0.25">
      <c r="A71" s="147" t="s">
        <v>72</v>
      </c>
      <c r="B71" s="147">
        <v>88316</v>
      </c>
      <c r="C71" s="147"/>
      <c r="D71" s="152" t="s">
        <v>77</v>
      </c>
      <c r="E71" s="147" t="s">
        <v>75</v>
      </c>
      <c r="F71" s="154">
        <v>0.09</v>
      </c>
      <c r="G71" s="154">
        <v>26.8</v>
      </c>
      <c r="H71" s="154"/>
      <c r="I71" s="154"/>
      <c r="J71" s="154">
        <f>ROUND(F71*G71,2)</f>
        <v>2.41</v>
      </c>
      <c r="K71" s="154"/>
      <c r="L71" s="155"/>
      <c r="M71" s="155"/>
      <c r="N71" s="155"/>
      <c r="O71" s="155"/>
      <c r="P71" s="155"/>
      <c r="R71" s="68">
        <f>(I71+J71)*H69*(1+$O$5)</f>
        <v>6675.1300639768597</v>
      </c>
      <c r="S71" s="68"/>
      <c r="T71" s="68"/>
    </row>
    <row r="72" spans="1:50" s="146" customFormat="1" ht="22.5" x14ac:dyDescent="0.25">
      <c r="A72" s="157" t="s">
        <v>72</v>
      </c>
      <c r="B72" s="147">
        <v>43624</v>
      </c>
      <c r="C72" s="147"/>
      <c r="D72" s="152" t="s">
        <v>86</v>
      </c>
      <c r="E72" s="147" t="s">
        <v>87</v>
      </c>
      <c r="F72" s="154">
        <v>0.2</v>
      </c>
      <c r="G72" s="154">
        <v>33.049999999999997</v>
      </c>
      <c r="H72" s="154"/>
      <c r="I72" s="154">
        <f>ROUND(F72*G72,2)</f>
        <v>6.61</v>
      </c>
      <c r="J72" s="154"/>
      <c r="K72" s="154"/>
      <c r="L72" s="155"/>
      <c r="M72" s="155"/>
      <c r="N72" s="155"/>
      <c r="O72" s="155"/>
      <c r="P72" s="155"/>
      <c r="Q72" s="145"/>
      <c r="R72" s="68">
        <f>(I72+J72)*H69*(1+$O$5)</f>
        <v>18308.136814475951</v>
      </c>
      <c r="S72" s="68"/>
      <c r="T72" s="68"/>
      <c r="U72" s="145"/>
      <c r="V72" s="145"/>
      <c r="W72" s="145"/>
      <c r="X72" s="145"/>
      <c r="Y72" s="145"/>
      <c r="Z72" s="145"/>
      <c r="AA72" s="145"/>
      <c r="AB72" s="145"/>
      <c r="AC72" s="145"/>
      <c r="AD72" s="145"/>
      <c r="AE72" s="145"/>
      <c r="AF72" s="145"/>
      <c r="AG72" s="145"/>
      <c r="AH72" s="145"/>
      <c r="AI72" s="145"/>
      <c r="AJ72" s="145"/>
      <c r="AK72" s="145"/>
      <c r="AL72" s="145"/>
      <c r="AM72" s="145"/>
      <c r="AN72" s="145"/>
      <c r="AO72" s="145"/>
      <c r="AP72" s="145"/>
      <c r="AQ72" s="145"/>
      <c r="AR72" s="145"/>
      <c r="AS72" s="145"/>
      <c r="AT72" s="145"/>
      <c r="AU72" s="145"/>
      <c r="AV72" s="145"/>
      <c r="AW72" s="145"/>
      <c r="AX72" s="145"/>
    </row>
    <row r="73" spans="1:50" s="182" customFormat="1" ht="11.25" x14ac:dyDescent="0.25">
      <c r="A73" s="109"/>
      <c r="B73" s="107"/>
      <c r="C73" s="107"/>
      <c r="D73" s="109"/>
      <c r="E73" s="109"/>
      <c r="F73" s="154"/>
      <c r="G73" s="154"/>
      <c r="H73" s="154"/>
      <c r="I73" s="154"/>
      <c r="J73" s="154"/>
      <c r="K73" s="154"/>
      <c r="L73" s="189"/>
      <c r="M73" s="189"/>
      <c r="N73" s="189"/>
      <c r="O73" s="190"/>
      <c r="P73" s="190"/>
      <c r="Q73" s="181"/>
      <c r="R73" s="121"/>
      <c r="S73" s="121"/>
      <c r="T73" s="121"/>
      <c r="U73" s="181"/>
      <c r="V73" s="181"/>
      <c r="W73" s="181"/>
      <c r="X73" s="181"/>
      <c r="Y73" s="181"/>
      <c r="Z73" s="181"/>
      <c r="AA73" s="181"/>
      <c r="AB73" s="181"/>
      <c r="AC73" s="181"/>
      <c r="AD73" s="181"/>
      <c r="AE73" s="181"/>
      <c r="AF73" s="181"/>
      <c r="AG73" s="181"/>
      <c r="AH73" s="181"/>
      <c r="AI73" s="181"/>
      <c r="AJ73" s="181"/>
      <c r="AK73" s="181"/>
      <c r="AL73" s="181"/>
      <c r="AM73" s="181"/>
      <c r="AN73" s="181"/>
      <c r="AO73" s="181"/>
      <c r="AP73" s="181"/>
      <c r="AQ73" s="181"/>
      <c r="AR73" s="181"/>
      <c r="AS73" s="181"/>
      <c r="AT73" s="181"/>
      <c r="AU73" s="181"/>
      <c r="AV73" s="181"/>
      <c r="AW73" s="181"/>
      <c r="AX73" s="181"/>
    </row>
    <row r="74" spans="1:50" s="146" customFormat="1" ht="14.25" x14ac:dyDescent="0.25">
      <c r="A74" s="139" t="s">
        <v>137</v>
      </c>
      <c r="B74" s="139" t="s">
        <v>179</v>
      </c>
      <c r="C74" s="139" t="s">
        <v>23</v>
      </c>
      <c r="D74" s="140" t="s">
        <v>24</v>
      </c>
      <c r="E74" s="139" t="s">
        <v>15</v>
      </c>
      <c r="F74" s="141"/>
      <c r="G74" s="143"/>
      <c r="H74" s="142">
        <v>1000</v>
      </c>
      <c r="I74" s="143">
        <f>SUM(I75:I78)</f>
        <v>6.1999999999999993</v>
      </c>
      <c r="J74" s="143">
        <f>SUM(J75:J78)</f>
        <v>16.21</v>
      </c>
      <c r="K74" s="143">
        <f>I74+J74</f>
        <v>22.41</v>
      </c>
      <c r="L74" s="144">
        <f>H74*I74</f>
        <v>6199.9999999999991</v>
      </c>
      <c r="M74" s="144">
        <f>H74*J74</f>
        <v>16210</v>
      </c>
      <c r="N74" s="144">
        <f>L74+M74</f>
        <v>22410</v>
      </c>
      <c r="O74" s="144">
        <f>N74*$O$5</f>
        <v>5176.8445797549884</v>
      </c>
      <c r="P74" s="144">
        <f>N74+O74</f>
        <v>27586.844579754987</v>
      </c>
      <c r="Q74" s="145"/>
      <c r="R74" s="68"/>
      <c r="S74" s="68"/>
      <c r="T74" s="68"/>
      <c r="U74" s="145"/>
      <c r="V74" s="145"/>
      <c r="W74" s="145"/>
      <c r="X74" s="145"/>
      <c r="Y74" s="145"/>
      <c r="Z74" s="145"/>
      <c r="AA74" s="145"/>
      <c r="AB74" s="145"/>
      <c r="AC74" s="145"/>
      <c r="AD74" s="145"/>
      <c r="AE74" s="145"/>
      <c r="AF74" s="145"/>
      <c r="AG74" s="145"/>
      <c r="AH74" s="145"/>
      <c r="AI74" s="145"/>
      <c r="AJ74" s="145"/>
      <c r="AK74" s="145"/>
      <c r="AL74" s="145"/>
      <c r="AM74" s="145"/>
      <c r="AN74" s="145"/>
      <c r="AO74" s="145"/>
      <c r="AP74" s="145"/>
      <c r="AQ74" s="145"/>
      <c r="AR74" s="145"/>
      <c r="AS74" s="145"/>
      <c r="AT74" s="145"/>
      <c r="AU74" s="145"/>
      <c r="AV74" s="145"/>
      <c r="AW74" s="145"/>
      <c r="AX74" s="145"/>
    </row>
    <row r="75" spans="1:50" s="145" customFormat="1" ht="14.25" x14ac:dyDescent="0.25">
      <c r="A75" s="147" t="s">
        <v>72</v>
      </c>
      <c r="B75" s="147">
        <v>88316</v>
      </c>
      <c r="C75" s="147"/>
      <c r="D75" s="152" t="s">
        <v>180</v>
      </c>
      <c r="E75" s="147" t="s">
        <v>75</v>
      </c>
      <c r="F75" s="154">
        <v>0.2</v>
      </c>
      <c r="G75" s="154">
        <v>26.8</v>
      </c>
      <c r="H75" s="154"/>
      <c r="I75" s="154"/>
      <c r="J75" s="154">
        <f>ROUND(F75*G75,2)</f>
        <v>5.36</v>
      </c>
      <c r="K75" s="154"/>
      <c r="L75" s="155"/>
      <c r="M75" s="155"/>
      <c r="N75" s="155"/>
      <c r="O75" s="155"/>
      <c r="P75" s="155"/>
      <c r="R75" s="68">
        <f>(I75+J75)*H74*(1+$O$5)</f>
        <v>6598.1921886428709</v>
      </c>
      <c r="S75" s="68"/>
      <c r="T75" s="68"/>
    </row>
    <row r="76" spans="1:50" s="145" customFormat="1" ht="14.25" x14ac:dyDescent="0.25">
      <c r="A76" s="147" t="s">
        <v>72</v>
      </c>
      <c r="B76" s="147">
        <v>88310</v>
      </c>
      <c r="C76" s="147"/>
      <c r="D76" s="152" t="s">
        <v>181</v>
      </c>
      <c r="E76" s="147" t="s">
        <v>75</v>
      </c>
      <c r="F76" s="154">
        <v>0.3</v>
      </c>
      <c r="G76" s="154">
        <v>36.18</v>
      </c>
      <c r="H76" s="154"/>
      <c r="I76" s="154"/>
      <c r="J76" s="154">
        <f>ROUND(F76*G76,2)</f>
        <v>10.85</v>
      </c>
      <c r="K76" s="154"/>
      <c r="L76" s="155"/>
      <c r="M76" s="155"/>
      <c r="N76" s="155"/>
      <c r="O76" s="155"/>
      <c r="P76" s="155"/>
      <c r="R76" s="68">
        <f>(I76+J76)*H74*(1+$O$5)</f>
        <v>13356.415157980438</v>
      </c>
      <c r="S76" s="68"/>
      <c r="T76" s="68"/>
    </row>
    <row r="77" spans="1:50" s="145" customFormat="1" ht="14.25" x14ac:dyDescent="0.25">
      <c r="A77" s="147" t="s">
        <v>72</v>
      </c>
      <c r="B77" s="147">
        <v>6085</v>
      </c>
      <c r="C77" s="147"/>
      <c r="D77" s="152" t="s">
        <v>182</v>
      </c>
      <c r="E77" s="147" t="s">
        <v>87</v>
      </c>
      <c r="F77" s="154">
        <v>0.21</v>
      </c>
      <c r="G77" s="154">
        <v>8.6199999999999992</v>
      </c>
      <c r="H77" s="154"/>
      <c r="I77" s="154">
        <f>ROUND(F77*G77,2)</f>
        <v>1.81</v>
      </c>
      <c r="J77" s="154"/>
      <c r="K77" s="154"/>
      <c r="L77" s="155"/>
      <c r="M77" s="155"/>
      <c r="N77" s="155"/>
      <c r="O77" s="155"/>
      <c r="P77" s="155"/>
      <c r="R77" s="68">
        <f>(I77+J77)*H74*(1+$O$5)</f>
        <v>2228.1208696723129</v>
      </c>
      <c r="S77" s="68"/>
      <c r="T77" s="68"/>
    </row>
    <row r="78" spans="1:50" s="146" customFormat="1" ht="14.25" x14ac:dyDescent="0.25">
      <c r="A78" s="157" t="s">
        <v>72</v>
      </c>
      <c r="B78" s="147">
        <v>34546</v>
      </c>
      <c r="C78" s="147"/>
      <c r="D78" s="152" t="s">
        <v>80</v>
      </c>
      <c r="E78" s="147" t="s">
        <v>81</v>
      </c>
      <c r="F78" s="154">
        <v>0.66</v>
      </c>
      <c r="G78" s="154">
        <v>6.65</v>
      </c>
      <c r="H78" s="154"/>
      <c r="I78" s="154">
        <f>ROUND(F78*G78,2)</f>
        <v>4.3899999999999997</v>
      </c>
      <c r="J78" s="154"/>
      <c r="K78" s="154"/>
      <c r="L78" s="155"/>
      <c r="M78" s="155"/>
      <c r="N78" s="155"/>
      <c r="O78" s="155"/>
      <c r="P78" s="155"/>
      <c r="Q78" s="145"/>
      <c r="R78" s="68">
        <f>(I78+J78)*H74*(1+$O$5)</f>
        <v>5404.1163634593668</v>
      </c>
      <c r="S78" s="68"/>
      <c r="T78" s="68"/>
      <c r="U78" s="145"/>
      <c r="V78" s="145"/>
      <c r="W78" s="145"/>
      <c r="X78" s="145"/>
      <c r="Y78" s="145"/>
      <c r="Z78" s="145"/>
      <c r="AA78" s="145"/>
      <c r="AB78" s="145"/>
      <c r="AC78" s="145"/>
      <c r="AD78" s="145"/>
      <c r="AE78" s="145"/>
      <c r="AF78" s="145"/>
      <c r="AG78" s="145"/>
      <c r="AH78" s="145"/>
      <c r="AI78" s="145"/>
      <c r="AJ78" s="145"/>
      <c r="AK78" s="145"/>
      <c r="AL78" s="145"/>
      <c r="AM78" s="145"/>
      <c r="AN78" s="145"/>
      <c r="AO78" s="145"/>
      <c r="AP78" s="145"/>
      <c r="AQ78" s="145"/>
      <c r="AR78" s="145"/>
      <c r="AS78" s="145"/>
      <c r="AT78" s="145"/>
      <c r="AU78" s="145"/>
      <c r="AV78" s="145"/>
      <c r="AW78" s="145"/>
      <c r="AX78" s="145"/>
    </row>
    <row r="79" spans="1:50" s="182" customFormat="1" ht="11.25" x14ac:dyDescent="0.25">
      <c r="A79" s="109"/>
      <c r="B79" s="107"/>
      <c r="C79" s="107"/>
      <c r="D79" s="109"/>
      <c r="E79" s="109"/>
      <c r="F79" s="154"/>
      <c r="G79" s="154"/>
      <c r="H79" s="154"/>
      <c r="I79" s="154"/>
      <c r="J79" s="154"/>
      <c r="K79" s="154"/>
      <c r="L79" s="189"/>
      <c r="M79" s="189"/>
      <c r="N79" s="189"/>
      <c r="O79" s="190"/>
      <c r="P79" s="190"/>
      <c r="Q79" s="181"/>
      <c r="R79" s="121"/>
      <c r="S79" s="121"/>
      <c r="T79" s="121"/>
      <c r="U79" s="181"/>
      <c r="V79" s="181"/>
      <c r="W79" s="181"/>
      <c r="X79" s="181"/>
      <c r="Y79" s="181"/>
      <c r="Z79" s="181"/>
      <c r="AA79" s="181"/>
      <c r="AB79" s="181"/>
      <c r="AC79" s="181"/>
      <c r="AD79" s="181"/>
      <c r="AE79" s="181"/>
      <c r="AF79" s="181"/>
      <c r="AG79" s="181"/>
      <c r="AH79" s="181"/>
      <c r="AI79" s="181"/>
      <c r="AJ79" s="181"/>
      <c r="AK79" s="181"/>
      <c r="AL79" s="181"/>
      <c r="AM79" s="181"/>
      <c r="AN79" s="181"/>
      <c r="AO79" s="181"/>
      <c r="AP79" s="181"/>
      <c r="AQ79" s="181"/>
      <c r="AR79" s="181"/>
      <c r="AS79" s="181"/>
      <c r="AT79" s="181"/>
      <c r="AU79" s="181"/>
      <c r="AV79" s="181"/>
      <c r="AW79" s="181"/>
      <c r="AX79" s="181"/>
    </row>
    <row r="80" spans="1:50" s="146" customFormat="1" ht="14.25" x14ac:dyDescent="0.25">
      <c r="A80" s="139" t="s">
        <v>137</v>
      </c>
      <c r="B80" s="139" t="s">
        <v>183</v>
      </c>
      <c r="C80" s="139" t="s">
        <v>16</v>
      </c>
      <c r="D80" s="140" t="s">
        <v>17</v>
      </c>
      <c r="E80" s="139" t="s">
        <v>15</v>
      </c>
      <c r="F80" s="141"/>
      <c r="G80" s="143"/>
      <c r="H80" s="142">
        <v>1000</v>
      </c>
      <c r="I80" s="143">
        <f>SUM(I81:I83)</f>
        <v>19.95</v>
      </c>
      <c r="J80" s="143">
        <f>SUM(J81:J83)</f>
        <v>26.93</v>
      </c>
      <c r="K80" s="143">
        <f>I80+J80</f>
        <v>46.879999999999995</v>
      </c>
      <c r="L80" s="144">
        <f>H80*I80</f>
        <v>19950</v>
      </c>
      <c r="M80" s="144">
        <f>H80*J80</f>
        <v>26930</v>
      </c>
      <c r="N80" s="144">
        <f>L80+M80</f>
        <v>46880</v>
      </c>
      <c r="O80" s="144">
        <f>N80*$O$5</f>
        <v>10829.561530518244</v>
      </c>
      <c r="P80" s="144">
        <f>N80+O80</f>
        <v>57709.561530518244</v>
      </c>
      <c r="Q80" s="145"/>
      <c r="R80" s="68"/>
      <c r="S80" s="68"/>
      <c r="T80" s="68"/>
      <c r="U80" s="145"/>
      <c r="V80" s="145"/>
      <c r="W80" s="145"/>
      <c r="X80" s="145"/>
      <c r="Y80" s="145"/>
      <c r="Z80" s="145"/>
      <c r="AA80" s="145"/>
      <c r="AB80" s="145"/>
      <c r="AC80" s="145"/>
      <c r="AD80" s="145"/>
      <c r="AE80" s="145"/>
      <c r="AF80" s="145"/>
      <c r="AG80" s="145"/>
      <c r="AH80" s="145"/>
      <c r="AI80" s="145"/>
      <c r="AJ80" s="145"/>
      <c r="AK80" s="145"/>
      <c r="AL80" s="145"/>
      <c r="AM80" s="145"/>
      <c r="AN80" s="145"/>
      <c r="AO80" s="145"/>
      <c r="AP80" s="145"/>
      <c r="AQ80" s="145"/>
      <c r="AR80" s="145"/>
      <c r="AS80" s="145"/>
      <c r="AT80" s="145"/>
      <c r="AU80" s="145"/>
      <c r="AV80" s="145"/>
      <c r="AW80" s="145"/>
      <c r="AX80" s="145"/>
    </row>
    <row r="81" spans="1:50" s="145" customFormat="1" ht="14.25" x14ac:dyDescent="0.25">
      <c r="A81" s="147" t="s">
        <v>72</v>
      </c>
      <c r="B81" s="147">
        <v>88316</v>
      </c>
      <c r="C81" s="147"/>
      <c r="D81" s="152" t="s">
        <v>180</v>
      </c>
      <c r="E81" s="147" t="s">
        <v>75</v>
      </c>
      <c r="F81" s="154">
        <v>0.33</v>
      </c>
      <c r="G81" s="154">
        <v>26.8</v>
      </c>
      <c r="H81" s="154"/>
      <c r="I81" s="154"/>
      <c r="J81" s="154">
        <f>ROUND(F81*G81,2)</f>
        <v>8.84</v>
      </c>
      <c r="K81" s="154"/>
      <c r="L81" s="155"/>
      <c r="M81" s="155"/>
      <c r="N81" s="155"/>
      <c r="O81" s="155"/>
      <c r="P81" s="155"/>
      <c r="R81" s="68">
        <f>(I81+J81)*H80*(1+$O$5)</f>
        <v>10882.093087239362</v>
      </c>
      <c r="S81" s="68"/>
      <c r="T81" s="68"/>
    </row>
    <row r="82" spans="1:50" s="145" customFormat="1" ht="14.25" x14ac:dyDescent="0.25">
      <c r="A82" s="147" t="s">
        <v>72</v>
      </c>
      <c r="B82" s="147">
        <v>88310</v>
      </c>
      <c r="C82" s="147"/>
      <c r="D82" s="152" t="s">
        <v>181</v>
      </c>
      <c r="E82" s="147" t="s">
        <v>75</v>
      </c>
      <c r="F82" s="154">
        <v>0.5</v>
      </c>
      <c r="G82" s="154">
        <v>36.18</v>
      </c>
      <c r="H82" s="154"/>
      <c r="I82" s="154"/>
      <c r="J82" s="154">
        <f>ROUND(F82*G82,2)</f>
        <v>18.09</v>
      </c>
      <c r="K82" s="154"/>
      <c r="L82" s="155"/>
      <c r="M82" s="155"/>
      <c r="N82" s="155"/>
      <c r="O82" s="155"/>
      <c r="P82" s="155"/>
      <c r="R82" s="68">
        <f>(I82+J82)*H80*(1+$O$5)</f>
        <v>22268.898636669688</v>
      </c>
      <c r="S82" s="68"/>
      <c r="T82" s="68"/>
    </row>
    <row r="83" spans="1:50" s="146" customFormat="1" ht="14.25" x14ac:dyDescent="0.25">
      <c r="A83" s="157" t="s">
        <v>72</v>
      </c>
      <c r="B83" s="147">
        <v>34546</v>
      </c>
      <c r="C83" s="147"/>
      <c r="D83" s="152" t="s">
        <v>80</v>
      </c>
      <c r="E83" s="147" t="s">
        <v>81</v>
      </c>
      <c r="F83" s="154">
        <v>3</v>
      </c>
      <c r="G83" s="154">
        <v>6.65</v>
      </c>
      <c r="H83" s="154"/>
      <c r="I83" s="154">
        <f>ROUND(F83*G83,2)</f>
        <v>19.95</v>
      </c>
      <c r="J83" s="154"/>
      <c r="K83" s="154"/>
      <c r="L83" s="155"/>
      <c r="M83" s="155"/>
      <c r="N83" s="155"/>
      <c r="O83" s="155"/>
      <c r="P83" s="155"/>
      <c r="Q83" s="145"/>
      <c r="R83" s="68">
        <f>(I83+J83)*H80*(1+$O$5)</f>
        <v>24558.569806609194</v>
      </c>
      <c r="S83" s="68"/>
      <c r="T83" s="68"/>
      <c r="U83" s="145"/>
      <c r="V83" s="145"/>
      <c r="W83" s="145"/>
      <c r="X83" s="145"/>
      <c r="Y83" s="145"/>
      <c r="Z83" s="145"/>
      <c r="AA83" s="145"/>
      <c r="AB83" s="145"/>
      <c r="AC83" s="145"/>
      <c r="AD83" s="145"/>
      <c r="AE83" s="145"/>
      <c r="AF83" s="145"/>
      <c r="AG83" s="145"/>
      <c r="AH83" s="145"/>
      <c r="AI83" s="145"/>
      <c r="AJ83" s="145"/>
      <c r="AK83" s="145"/>
      <c r="AL83" s="145"/>
      <c r="AM83" s="145"/>
      <c r="AN83" s="145"/>
      <c r="AO83" s="145"/>
      <c r="AP83" s="145"/>
      <c r="AQ83" s="145"/>
      <c r="AR83" s="145"/>
      <c r="AS83" s="145"/>
      <c r="AT83" s="145"/>
      <c r="AU83" s="145"/>
      <c r="AV83" s="145"/>
      <c r="AW83" s="145"/>
      <c r="AX83" s="145"/>
    </row>
    <row r="84" spans="1:50" s="182" customFormat="1" ht="11.25" x14ac:dyDescent="0.25">
      <c r="A84" s="109"/>
      <c r="B84" s="107"/>
      <c r="C84" s="107"/>
      <c r="D84" s="109"/>
      <c r="E84" s="109"/>
      <c r="F84" s="154"/>
      <c r="G84" s="154"/>
      <c r="H84" s="154"/>
      <c r="I84" s="154"/>
      <c r="J84" s="154"/>
      <c r="K84" s="154"/>
      <c r="L84" s="189"/>
      <c r="M84" s="189"/>
      <c r="N84" s="189"/>
      <c r="O84" s="190"/>
      <c r="P84" s="190"/>
      <c r="Q84" s="181"/>
      <c r="R84" s="121"/>
      <c r="S84" s="121"/>
      <c r="T84" s="121"/>
      <c r="U84" s="181"/>
      <c r="V84" s="181"/>
      <c r="W84" s="181"/>
      <c r="X84" s="181"/>
      <c r="Y84" s="181"/>
      <c r="Z84" s="181"/>
      <c r="AA84" s="181"/>
      <c r="AB84" s="181"/>
      <c r="AC84" s="181"/>
      <c r="AD84" s="181"/>
      <c r="AE84" s="181"/>
      <c r="AF84" s="181"/>
      <c r="AG84" s="181"/>
      <c r="AH84" s="181"/>
      <c r="AI84" s="181"/>
      <c r="AJ84" s="181"/>
      <c r="AK84" s="181"/>
      <c r="AL84" s="181"/>
      <c r="AM84" s="181"/>
      <c r="AN84" s="181"/>
      <c r="AO84" s="181"/>
      <c r="AP84" s="181"/>
      <c r="AQ84" s="181"/>
      <c r="AR84" s="181"/>
      <c r="AS84" s="181"/>
      <c r="AT84" s="181"/>
      <c r="AU84" s="181"/>
      <c r="AV84" s="181"/>
      <c r="AW84" s="181"/>
      <c r="AX84" s="181"/>
    </row>
    <row r="85" spans="1:50" s="196" customFormat="1" ht="12.75" x14ac:dyDescent="0.2">
      <c r="A85" s="191"/>
      <c r="B85" s="192"/>
      <c r="C85" s="192"/>
      <c r="D85" s="193" t="s">
        <v>184</v>
      </c>
      <c r="E85" s="192"/>
      <c r="F85" s="179"/>
      <c r="G85" s="179"/>
      <c r="H85" s="179"/>
      <c r="I85" s="179"/>
      <c r="J85" s="179"/>
      <c r="K85" s="179"/>
      <c r="L85" s="194"/>
      <c r="M85" s="194"/>
      <c r="N85" s="194"/>
      <c r="O85" s="194"/>
      <c r="P85" s="194"/>
      <c r="Q85" s="195"/>
      <c r="R85" s="121"/>
      <c r="S85" s="121"/>
      <c r="T85" s="121"/>
      <c r="U85" s="195"/>
      <c r="V85" s="195"/>
      <c r="W85" s="195"/>
      <c r="X85" s="195"/>
      <c r="Y85" s="195"/>
      <c r="Z85" s="195"/>
      <c r="AA85" s="195"/>
      <c r="AB85" s="195"/>
      <c r="AC85" s="195"/>
      <c r="AD85" s="195"/>
      <c r="AE85" s="195"/>
      <c r="AF85" s="195"/>
      <c r="AG85" s="195"/>
      <c r="AH85" s="195"/>
      <c r="AI85" s="195"/>
      <c r="AJ85" s="195"/>
      <c r="AK85" s="195"/>
      <c r="AL85" s="195"/>
      <c r="AM85" s="195"/>
      <c r="AN85" s="195"/>
      <c r="AO85" s="195"/>
      <c r="AP85" s="195"/>
      <c r="AQ85" s="195"/>
      <c r="AR85" s="195"/>
      <c r="AS85" s="195"/>
      <c r="AT85" s="195"/>
      <c r="AU85" s="195"/>
      <c r="AV85" s="195"/>
      <c r="AW85" s="195"/>
      <c r="AX85" s="195"/>
    </row>
    <row r="86" spans="1:50" s="146" customFormat="1" ht="14.25" x14ac:dyDescent="0.25">
      <c r="A86" s="139" t="s">
        <v>72</v>
      </c>
      <c r="B86" s="139">
        <v>88497</v>
      </c>
      <c r="C86" s="139" t="s">
        <v>32</v>
      </c>
      <c r="D86" s="140" t="s">
        <v>33</v>
      </c>
      <c r="E86" s="139" t="s">
        <v>15</v>
      </c>
      <c r="F86" s="141"/>
      <c r="G86" s="143"/>
      <c r="H86" s="142">
        <v>400</v>
      </c>
      <c r="I86" s="143">
        <f>SUM(I87:I90)</f>
        <v>5.79</v>
      </c>
      <c r="J86" s="143">
        <f>SUM(J87:J90)</f>
        <v>16.28</v>
      </c>
      <c r="K86" s="143">
        <f>I86+J86</f>
        <v>22.07</v>
      </c>
      <c r="L86" s="144">
        <f>H86*I86</f>
        <v>2316</v>
      </c>
      <c r="M86" s="144">
        <f>H86*J86</f>
        <v>6512</v>
      </c>
      <c r="N86" s="144">
        <f>L86+M86</f>
        <v>8828</v>
      </c>
      <c r="O86" s="144">
        <f>N86*$O$5</f>
        <v>2039.321015175236</v>
      </c>
      <c r="P86" s="144">
        <f>N86+O86</f>
        <v>10867.321015175236</v>
      </c>
      <c r="Q86" s="145"/>
      <c r="R86" s="68"/>
      <c r="S86" s="68"/>
      <c r="T86" s="68"/>
      <c r="U86" s="145"/>
      <c r="V86" s="145"/>
      <c r="W86" s="145"/>
      <c r="X86" s="145"/>
      <c r="Y86" s="145"/>
      <c r="Z86" s="145"/>
      <c r="AA86" s="145"/>
      <c r="AB86" s="145"/>
      <c r="AC86" s="145"/>
      <c r="AD86" s="145"/>
      <c r="AE86" s="145"/>
      <c r="AF86" s="145"/>
      <c r="AG86" s="145"/>
      <c r="AH86" s="145"/>
      <c r="AI86" s="145"/>
      <c r="AJ86" s="145"/>
      <c r="AK86" s="145"/>
      <c r="AL86" s="145"/>
      <c r="AM86" s="145"/>
      <c r="AN86" s="145"/>
      <c r="AO86" s="145"/>
      <c r="AP86" s="145"/>
      <c r="AQ86" s="145"/>
      <c r="AR86" s="145"/>
      <c r="AS86" s="145"/>
      <c r="AT86" s="145"/>
      <c r="AU86" s="145"/>
      <c r="AV86" s="145"/>
      <c r="AW86" s="145"/>
      <c r="AX86" s="145"/>
    </row>
    <row r="87" spans="1:50" s="145" customFormat="1" ht="14.25" x14ac:dyDescent="0.25">
      <c r="A87" s="147" t="s">
        <v>72</v>
      </c>
      <c r="B87" s="147">
        <v>88310</v>
      </c>
      <c r="C87" s="147"/>
      <c r="D87" s="152" t="s">
        <v>74</v>
      </c>
      <c r="E87" s="147" t="s">
        <v>75</v>
      </c>
      <c r="F87" s="153">
        <v>0.36099999999999999</v>
      </c>
      <c r="G87" s="154">
        <v>36.18</v>
      </c>
      <c r="H87" s="153"/>
      <c r="I87" s="154"/>
      <c r="J87" s="154">
        <f>ROUND(F87*G87,2)</f>
        <v>13.06</v>
      </c>
      <c r="K87" s="154"/>
      <c r="L87" s="155"/>
      <c r="M87" s="155"/>
      <c r="N87" s="155"/>
      <c r="O87" s="155"/>
      <c r="P87" s="155"/>
      <c r="R87" s="68">
        <f>(I87+J87)*H86*(1+$O$5)</f>
        <v>6430.7753719161119</v>
      </c>
      <c r="S87" s="68"/>
      <c r="T87" s="68"/>
    </row>
    <row r="88" spans="1:50" s="145" customFormat="1" ht="14.25" x14ac:dyDescent="0.25">
      <c r="A88" s="147" t="s">
        <v>72</v>
      </c>
      <c r="B88" s="147">
        <v>88316</v>
      </c>
      <c r="C88" s="147"/>
      <c r="D88" s="152" t="s">
        <v>77</v>
      </c>
      <c r="E88" s="147" t="s">
        <v>75</v>
      </c>
      <c r="F88" s="153">
        <v>0.1203</v>
      </c>
      <c r="G88" s="154">
        <v>26.8</v>
      </c>
      <c r="H88" s="153"/>
      <c r="I88" s="154"/>
      <c r="J88" s="154">
        <f>ROUND(F88*G88,2)</f>
        <v>3.22</v>
      </c>
      <c r="K88" s="154"/>
      <c r="L88" s="155"/>
      <c r="M88" s="155"/>
      <c r="N88" s="155"/>
      <c r="O88" s="155"/>
      <c r="P88" s="155"/>
      <c r="R88" s="68">
        <f>(I88+J88)*H86*(1+$O$5)</f>
        <v>1585.5357348828391</v>
      </c>
      <c r="S88" s="68"/>
      <c r="T88" s="68"/>
    </row>
    <row r="89" spans="1:50" x14ac:dyDescent="0.25">
      <c r="A89" s="147" t="s">
        <v>72</v>
      </c>
      <c r="B89" s="147">
        <v>3767</v>
      </c>
      <c r="C89" s="147"/>
      <c r="D89" s="152" t="s">
        <v>142</v>
      </c>
      <c r="E89" s="147" t="s">
        <v>84</v>
      </c>
      <c r="F89" s="153">
        <v>8.0199999999999994E-2</v>
      </c>
      <c r="G89" s="154">
        <v>1.43</v>
      </c>
      <c r="H89" s="153"/>
      <c r="I89" s="154">
        <f>ROUND(F89*G89,2)</f>
        <v>0.11</v>
      </c>
      <c r="J89" s="154"/>
      <c r="K89" s="154"/>
      <c r="L89" s="155"/>
      <c r="M89" s="155"/>
      <c r="N89" s="155"/>
      <c r="O89" s="155"/>
      <c r="P89" s="155"/>
      <c r="R89" s="68">
        <f>(I89+J89)*H86*(1+$O$5)</f>
        <v>54.164264235128044</v>
      </c>
      <c r="S89" s="68"/>
      <c r="T89" s="68"/>
    </row>
    <row r="90" spans="1:50" s="146" customFormat="1" ht="14.25" x14ac:dyDescent="0.25">
      <c r="A90" s="147" t="s">
        <v>72</v>
      </c>
      <c r="B90" s="147">
        <v>43626</v>
      </c>
      <c r="C90" s="147"/>
      <c r="D90" s="152" t="s">
        <v>99</v>
      </c>
      <c r="E90" s="147" t="s">
        <v>100</v>
      </c>
      <c r="F90" s="153">
        <v>1.3389</v>
      </c>
      <c r="G90" s="154">
        <v>4.24</v>
      </c>
      <c r="H90" s="153"/>
      <c r="I90" s="154">
        <f>ROUND(F90*G90,2)</f>
        <v>5.68</v>
      </c>
      <c r="J90" s="154"/>
      <c r="K90" s="154"/>
      <c r="L90" s="155"/>
      <c r="M90" s="155"/>
      <c r="N90" s="155"/>
      <c r="O90" s="155"/>
      <c r="P90" s="155"/>
      <c r="Q90" s="145"/>
      <c r="R90" s="68">
        <f>(I90+J90)*H86*(1+$O$5)</f>
        <v>2796.8456441411572</v>
      </c>
      <c r="S90" s="68"/>
      <c r="T90" s="68"/>
      <c r="U90" s="145"/>
      <c r="V90" s="145"/>
      <c r="W90" s="145"/>
      <c r="X90" s="145"/>
      <c r="Y90" s="145"/>
      <c r="Z90" s="145"/>
      <c r="AA90" s="145"/>
      <c r="AB90" s="145"/>
      <c r="AC90" s="145"/>
      <c r="AD90" s="145"/>
      <c r="AE90" s="145"/>
      <c r="AF90" s="145"/>
      <c r="AG90" s="145"/>
      <c r="AH90" s="145"/>
      <c r="AI90" s="145"/>
      <c r="AJ90" s="145"/>
      <c r="AK90" s="145"/>
      <c r="AL90" s="145"/>
      <c r="AM90" s="145"/>
      <c r="AN90" s="145"/>
      <c r="AO90" s="145"/>
      <c r="AP90" s="145"/>
      <c r="AQ90" s="145"/>
      <c r="AR90" s="145"/>
      <c r="AS90" s="145"/>
      <c r="AT90" s="145"/>
      <c r="AU90" s="145"/>
      <c r="AV90" s="145"/>
      <c r="AW90" s="145"/>
      <c r="AX90" s="145"/>
    </row>
    <row r="91" spans="1:50" x14ac:dyDescent="0.25">
      <c r="A91" s="184"/>
      <c r="B91" s="185"/>
      <c r="C91" s="185"/>
      <c r="D91" s="184"/>
      <c r="E91" s="184"/>
      <c r="F91" s="173"/>
      <c r="G91" s="173"/>
      <c r="H91" s="173"/>
      <c r="I91" s="173"/>
      <c r="J91" s="173"/>
      <c r="K91" s="173"/>
      <c r="L91" s="186"/>
      <c r="M91" s="186"/>
      <c r="N91" s="186"/>
      <c r="O91" s="187"/>
      <c r="P91" s="187"/>
      <c r="R91" s="68"/>
      <c r="S91" s="68"/>
      <c r="T91" s="68"/>
    </row>
    <row r="92" spans="1:50" s="146" customFormat="1" ht="14.25" x14ac:dyDescent="0.25">
      <c r="A92" s="139" t="s">
        <v>72</v>
      </c>
      <c r="B92" s="139">
        <v>88489</v>
      </c>
      <c r="C92" s="139" t="s">
        <v>21</v>
      </c>
      <c r="D92" s="140" t="s">
        <v>22</v>
      </c>
      <c r="E92" s="139" t="s">
        <v>15</v>
      </c>
      <c r="F92" s="141"/>
      <c r="G92" s="143"/>
      <c r="H92" s="142">
        <v>2500</v>
      </c>
      <c r="I92" s="143">
        <f>SUM(I93:I95)</f>
        <v>6.2</v>
      </c>
      <c r="J92" s="143">
        <f>SUM(J93:J95)</f>
        <v>7.36</v>
      </c>
      <c r="K92" s="143">
        <f>I92+J92</f>
        <v>13.56</v>
      </c>
      <c r="L92" s="144">
        <f>H92*I92</f>
        <v>15500</v>
      </c>
      <c r="M92" s="144">
        <f>H92*J92</f>
        <v>18400</v>
      </c>
      <c r="N92" s="144">
        <f>L92+M92</f>
        <v>33900</v>
      </c>
      <c r="O92" s="144">
        <f>N92*$O$5</f>
        <v>7831.1035811554711</v>
      </c>
      <c r="P92" s="144">
        <f>N92+O92</f>
        <v>41731.103581155468</v>
      </c>
      <c r="Q92" s="145"/>
      <c r="R92" s="68"/>
      <c r="S92" s="68"/>
      <c r="T92" s="68"/>
      <c r="U92" s="145"/>
      <c r="V92" s="145"/>
      <c r="W92" s="145"/>
      <c r="X92" s="145"/>
      <c r="Y92" s="145"/>
      <c r="Z92" s="145"/>
      <c r="AA92" s="145"/>
      <c r="AB92" s="145"/>
      <c r="AC92" s="145"/>
      <c r="AD92" s="145"/>
      <c r="AE92" s="145"/>
      <c r="AF92" s="145"/>
      <c r="AG92" s="145"/>
      <c r="AH92" s="145"/>
      <c r="AI92" s="145"/>
      <c r="AJ92" s="145"/>
      <c r="AK92" s="145"/>
      <c r="AL92" s="145"/>
      <c r="AM92" s="145"/>
      <c r="AN92" s="145"/>
      <c r="AO92" s="145"/>
      <c r="AP92" s="145"/>
      <c r="AQ92" s="145"/>
      <c r="AR92" s="145"/>
      <c r="AS92" s="145"/>
      <c r="AT92" s="145"/>
      <c r="AU92" s="145"/>
      <c r="AV92" s="145"/>
      <c r="AW92" s="145"/>
      <c r="AX92" s="145"/>
    </row>
    <row r="93" spans="1:50" s="145" customFormat="1" ht="14.25" x14ac:dyDescent="0.25">
      <c r="A93" s="147" t="s">
        <v>72</v>
      </c>
      <c r="B93" s="147">
        <v>88310</v>
      </c>
      <c r="C93" s="147"/>
      <c r="D93" s="152" t="s">
        <v>74</v>
      </c>
      <c r="E93" s="147" t="s">
        <v>75</v>
      </c>
      <c r="F93" s="153">
        <v>0.16309999999999999</v>
      </c>
      <c r="G93" s="154">
        <v>36.18</v>
      </c>
      <c r="H93" s="153"/>
      <c r="I93" s="154"/>
      <c r="J93" s="154">
        <f>ROUND(F93*G93,2)</f>
        <v>5.9</v>
      </c>
      <c r="K93" s="154"/>
      <c r="L93" s="155"/>
      <c r="M93" s="155"/>
      <c r="N93" s="155"/>
      <c r="O93" s="155"/>
      <c r="P93" s="155"/>
      <c r="R93" s="68">
        <f>(I93+J93)*H92*(1+$O$5)</f>
        <v>18157.338578821335</v>
      </c>
      <c r="S93" s="68"/>
      <c r="T93" s="68"/>
    </row>
    <row r="94" spans="1:50" x14ac:dyDescent="0.25">
      <c r="A94" s="147" t="s">
        <v>72</v>
      </c>
      <c r="B94" s="147">
        <v>88316</v>
      </c>
      <c r="C94" s="147"/>
      <c r="D94" s="152" t="s">
        <v>77</v>
      </c>
      <c r="E94" s="147" t="s">
        <v>75</v>
      </c>
      <c r="F94" s="153">
        <v>5.4399999999999997E-2</v>
      </c>
      <c r="G94" s="154">
        <v>26.8</v>
      </c>
      <c r="H94" s="153"/>
      <c r="I94" s="154"/>
      <c r="J94" s="154">
        <f>ROUND(F94*G94,2)</f>
        <v>1.46</v>
      </c>
      <c r="K94" s="154"/>
      <c r="L94" s="155"/>
      <c r="M94" s="155"/>
      <c r="N94" s="155"/>
      <c r="O94" s="155"/>
      <c r="P94" s="155"/>
      <c r="R94" s="68">
        <f>(I94+J94)*H92*(1+$O$5)</f>
        <v>4493.17191950494</v>
      </c>
      <c r="S94" s="68"/>
      <c r="T94" s="68"/>
    </row>
    <row r="95" spans="1:50" s="4" customFormat="1" x14ac:dyDescent="0.25">
      <c r="A95" s="147" t="s">
        <v>72</v>
      </c>
      <c r="B95" s="147">
        <v>7356</v>
      </c>
      <c r="C95" s="147"/>
      <c r="D95" s="152" t="s">
        <v>83</v>
      </c>
      <c r="E95" s="147" t="s">
        <v>84</v>
      </c>
      <c r="F95" s="153">
        <v>0.22850000000000001</v>
      </c>
      <c r="G95" s="154">
        <v>27.12</v>
      </c>
      <c r="H95" s="153"/>
      <c r="I95" s="154">
        <f>ROUND(F95*G95,2)</f>
        <v>6.2</v>
      </c>
      <c r="J95" s="154"/>
      <c r="K95" s="154"/>
      <c r="L95" s="155"/>
      <c r="M95" s="155"/>
      <c r="N95" s="155"/>
      <c r="O95" s="155"/>
      <c r="P95" s="155"/>
      <c r="Q95" s="183"/>
      <c r="R95" s="68">
        <f>(I95+J95)*H92*(1+$O$5)</f>
        <v>19080.593082829197</v>
      </c>
      <c r="S95" s="68"/>
      <c r="T95" s="68"/>
      <c r="U95" s="183"/>
      <c r="V95" s="183"/>
      <c r="W95" s="183"/>
      <c r="X95" s="183"/>
      <c r="Y95" s="183"/>
      <c r="Z95" s="183"/>
      <c r="AA95" s="183"/>
      <c r="AB95" s="183"/>
      <c r="AC95" s="183"/>
      <c r="AD95" s="183"/>
      <c r="AE95" s="183"/>
      <c r="AF95" s="183"/>
      <c r="AG95" s="183"/>
      <c r="AH95" s="183"/>
      <c r="AI95" s="183"/>
      <c r="AJ95" s="183"/>
      <c r="AK95" s="183"/>
      <c r="AL95" s="183"/>
      <c r="AM95" s="183"/>
      <c r="AN95" s="183"/>
      <c r="AO95" s="183"/>
      <c r="AP95" s="183"/>
      <c r="AQ95" s="183"/>
      <c r="AR95" s="183"/>
      <c r="AS95" s="183"/>
      <c r="AT95" s="183"/>
      <c r="AU95" s="183"/>
      <c r="AV95" s="183"/>
      <c r="AW95" s="183"/>
      <c r="AX95" s="183"/>
    </row>
    <row r="96" spans="1:50" s="182" customFormat="1" ht="11.25" x14ac:dyDescent="0.25">
      <c r="A96" s="147"/>
      <c r="B96" s="185"/>
      <c r="C96" s="185"/>
      <c r="D96" s="184"/>
      <c r="E96" s="184"/>
      <c r="F96" s="173"/>
      <c r="G96" s="173"/>
      <c r="H96" s="173"/>
      <c r="I96" s="173"/>
      <c r="J96" s="173"/>
      <c r="K96" s="173"/>
      <c r="L96" s="186"/>
      <c r="M96" s="186"/>
      <c r="N96" s="186"/>
      <c r="O96" s="187"/>
      <c r="P96" s="187"/>
      <c r="Q96" s="181"/>
      <c r="R96" s="121"/>
      <c r="S96" s="121"/>
      <c r="T96" s="121"/>
      <c r="U96" s="181"/>
      <c r="V96" s="181"/>
      <c r="W96" s="181"/>
      <c r="X96" s="181"/>
      <c r="Y96" s="181"/>
      <c r="Z96" s="181"/>
      <c r="AA96" s="181"/>
      <c r="AB96" s="181"/>
      <c r="AC96" s="181"/>
      <c r="AD96" s="181"/>
      <c r="AE96" s="181"/>
      <c r="AF96" s="181"/>
      <c r="AG96" s="181"/>
      <c r="AH96" s="181"/>
      <c r="AI96" s="181"/>
      <c r="AJ96" s="181"/>
      <c r="AK96" s="181"/>
      <c r="AL96" s="181"/>
      <c r="AM96" s="181"/>
      <c r="AN96" s="181"/>
      <c r="AO96" s="181"/>
      <c r="AP96" s="181"/>
      <c r="AQ96" s="181"/>
      <c r="AR96" s="181"/>
      <c r="AS96" s="181"/>
      <c r="AT96" s="181"/>
      <c r="AU96" s="181"/>
      <c r="AV96" s="181"/>
      <c r="AW96" s="181"/>
      <c r="AX96" s="181"/>
    </row>
    <row r="97" spans="1:50" s="196" customFormat="1" ht="12.75" x14ac:dyDescent="0.2">
      <c r="A97" s="191"/>
      <c r="B97" s="192"/>
      <c r="C97" s="192"/>
      <c r="D97" s="178" t="s">
        <v>185</v>
      </c>
      <c r="E97" s="192"/>
      <c r="F97" s="179"/>
      <c r="G97" s="179"/>
      <c r="H97" s="179"/>
      <c r="I97" s="179"/>
      <c r="J97" s="179"/>
      <c r="K97" s="179"/>
      <c r="L97" s="194"/>
      <c r="M97" s="194"/>
      <c r="N97" s="194"/>
      <c r="O97" s="194"/>
      <c r="P97" s="194"/>
      <c r="Q97" s="195"/>
      <c r="R97" s="121"/>
      <c r="S97" s="121"/>
      <c r="T97" s="121"/>
      <c r="U97" s="195"/>
      <c r="V97" s="195"/>
      <c r="W97" s="195"/>
      <c r="X97" s="195"/>
      <c r="Y97" s="195"/>
      <c r="Z97" s="195"/>
      <c r="AA97" s="195"/>
      <c r="AB97" s="195"/>
      <c r="AC97" s="195"/>
      <c r="AD97" s="195"/>
      <c r="AE97" s="195"/>
      <c r="AF97" s="195"/>
      <c r="AG97" s="195"/>
      <c r="AH97" s="195"/>
      <c r="AI97" s="195"/>
      <c r="AJ97" s="195"/>
      <c r="AK97" s="195"/>
      <c r="AL97" s="195"/>
      <c r="AM97" s="195"/>
      <c r="AN97" s="195"/>
      <c r="AO97" s="195"/>
      <c r="AP97" s="195"/>
      <c r="AQ97" s="195"/>
      <c r="AR97" s="195"/>
      <c r="AS97" s="195"/>
      <c r="AT97" s="195"/>
      <c r="AU97" s="195"/>
      <c r="AV97" s="195"/>
      <c r="AW97" s="195"/>
      <c r="AX97" s="195"/>
    </row>
    <row r="98" spans="1:50" s="146" customFormat="1" ht="14.25" x14ac:dyDescent="0.25">
      <c r="A98" s="139" t="s">
        <v>72</v>
      </c>
      <c r="B98" s="139" t="s">
        <v>186</v>
      </c>
      <c r="C98" s="139" t="s">
        <v>64</v>
      </c>
      <c r="D98" s="140" t="s">
        <v>65</v>
      </c>
      <c r="E98" s="139" t="s">
        <v>15</v>
      </c>
      <c r="F98" s="141"/>
      <c r="G98" s="143"/>
      <c r="H98" s="142">
        <v>150</v>
      </c>
      <c r="I98" s="143">
        <f>SUM(I99:I100)</f>
        <v>0.56999999999999995</v>
      </c>
      <c r="J98" s="143">
        <f>SUM(J99:J100)</f>
        <v>1.96</v>
      </c>
      <c r="K98" s="143">
        <f>I98+J98</f>
        <v>2.5299999999999998</v>
      </c>
      <c r="L98" s="144">
        <f>H98*I98</f>
        <v>85.499999999999986</v>
      </c>
      <c r="M98" s="144">
        <f>H98*J98</f>
        <v>294</v>
      </c>
      <c r="N98" s="144">
        <f>L98+M98</f>
        <v>379.5</v>
      </c>
      <c r="O98" s="144">
        <f>N98*$O$5</f>
        <v>87.666779027979388</v>
      </c>
      <c r="P98" s="144">
        <f>N98+O98</f>
        <v>467.16677902797937</v>
      </c>
      <c r="Q98" s="145"/>
      <c r="R98" s="68"/>
      <c r="S98" s="68"/>
      <c r="T98" s="68"/>
      <c r="U98" s="145"/>
      <c r="V98" s="145"/>
      <c r="W98" s="145"/>
      <c r="X98" s="145"/>
      <c r="Y98" s="145"/>
      <c r="Z98" s="145"/>
      <c r="AA98" s="145"/>
      <c r="AB98" s="145"/>
      <c r="AC98" s="145"/>
      <c r="AD98" s="145"/>
      <c r="AE98" s="145"/>
      <c r="AF98" s="145"/>
      <c r="AG98" s="145"/>
      <c r="AH98" s="145"/>
      <c r="AI98" s="145"/>
      <c r="AJ98" s="145"/>
      <c r="AK98" s="145"/>
      <c r="AL98" s="145"/>
      <c r="AM98" s="145"/>
      <c r="AN98" s="145"/>
      <c r="AO98" s="145"/>
      <c r="AP98" s="145"/>
      <c r="AQ98" s="145"/>
      <c r="AR98" s="145"/>
      <c r="AS98" s="145"/>
      <c r="AT98" s="145"/>
      <c r="AU98" s="145"/>
      <c r="AV98" s="145"/>
      <c r="AW98" s="145"/>
      <c r="AX98" s="145"/>
    </row>
    <row r="99" spans="1:50" x14ac:dyDescent="0.25">
      <c r="A99" s="147" t="s">
        <v>72</v>
      </c>
      <c r="B99" s="147">
        <v>3767</v>
      </c>
      <c r="C99" s="197"/>
      <c r="D99" s="152" t="s">
        <v>142</v>
      </c>
      <c r="E99" s="147" t="s">
        <v>84</v>
      </c>
      <c r="F99" s="154">
        <v>0.4</v>
      </c>
      <c r="G99" s="154">
        <v>1.43</v>
      </c>
      <c r="H99" s="154"/>
      <c r="I99" s="154">
        <f>ROUND(F99*G99,2)</f>
        <v>0.56999999999999995</v>
      </c>
      <c r="J99" s="154"/>
      <c r="K99" s="154"/>
      <c r="L99" s="155"/>
      <c r="M99" s="155"/>
      <c r="N99" s="155"/>
      <c r="O99" s="155"/>
      <c r="P99" s="155"/>
      <c r="R99" s="68">
        <f>(I99+J99)*H98*(1+$O$5)</f>
        <v>105.25101345689653</v>
      </c>
      <c r="S99" s="68"/>
      <c r="T99" s="68"/>
    </row>
    <row r="100" spans="1:50" x14ac:dyDescent="0.25">
      <c r="A100" s="147" t="s">
        <v>72</v>
      </c>
      <c r="B100" s="147">
        <v>88310</v>
      </c>
      <c r="C100" s="197"/>
      <c r="D100" s="152" t="s">
        <v>74</v>
      </c>
      <c r="E100" s="147" t="s">
        <v>75</v>
      </c>
      <c r="F100" s="154">
        <v>5.4100000000000002E-2</v>
      </c>
      <c r="G100" s="154">
        <v>36.18</v>
      </c>
      <c r="H100" s="154"/>
      <c r="I100" s="154"/>
      <c r="J100" s="154">
        <f>ROUND(F100*G100,2)</f>
        <v>1.96</v>
      </c>
      <c r="K100" s="154"/>
      <c r="L100" s="155"/>
      <c r="M100" s="155"/>
      <c r="N100" s="155"/>
      <c r="O100" s="155"/>
      <c r="P100" s="155"/>
      <c r="R100" s="68">
        <f>(I100+J100)*H98*(1+$O$5)</f>
        <v>361.91576557108283</v>
      </c>
      <c r="S100" s="68"/>
      <c r="T100" s="68"/>
    </row>
    <row r="101" spans="1:50" x14ac:dyDescent="0.25">
      <c r="A101" s="147"/>
      <c r="B101" s="147"/>
      <c r="C101" s="147"/>
      <c r="D101" s="152"/>
      <c r="E101" s="147"/>
      <c r="F101" s="154"/>
      <c r="G101" s="154"/>
      <c r="H101" s="154"/>
      <c r="I101" s="154"/>
      <c r="J101" s="154"/>
      <c r="K101" s="154"/>
      <c r="L101" s="155"/>
      <c r="M101" s="155"/>
      <c r="N101" s="155"/>
      <c r="O101" s="155"/>
      <c r="P101" s="155"/>
      <c r="R101" s="68"/>
      <c r="S101" s="68"/>
      <c r="T101" s="68"/>
    </row>
    <row r="102" spans="1:50" s="146" customFormat="1" ht="22.5" x14ac:dyDescent="0.25">
      <c r="A102" s="139" t="s">
        <v>137</v>
      </c>
      <c r="B102" s="139" t="s">
        <v>187</v>
      </c>
      <c r="C102" s="139" t="s">
        <v>44</v>
      </c>
      <c r="D102" s="140" t="s">
        <v>45</v>
      </c>
      <c r="E102" s="139" t="s">
        <v>46</v>
      </c>
      <c r="F102" s="141"/>
      <c r="G102" s="143"/>
      <c r="H102" s="142">
        <v>150</v>
      </c>
      <c r="I102" s="143">
        <f>SUM(I103:I106)</f>
        <v>7.87</v>
      </c>
      <c r="J102" s="143">
        <f>SUM(J103:J106)</f>
        <v>20.7</v>
      </c>
      <c r="K102" s="143">
        <f>I102+J102</f>
        <v>28.57</v>
      </c>
      <c r="L102" s="144">
        <f>H102*I102</f>
        <v>1180.5</v>
      </c>
      <c r="M102" s="144">
        <f>H102*J102</f>
        <v>3105</v>
      </c>
      <c r="N102" s="144">
        <f>L102+M102</f>
        <v>4285.5</v>
      </c>
      <c r="O102" s="144">
        <f>N102*$O$5</f>
        <v>989.97623590093724</v>
      </c>
      <c r="P102" s="144">
        <f>N102+O102</f>
        <v>5275.4762359009374</v>
      </c>
      <c r="Q102" s="145"/>
      <c r="R102" s="68"/>
      <c r="S102" s="68"/>
      <c r="T102" s="68"/>
      <c r="U102" s="145"/>
      <c r="V102" s="145"/>
      <c r="W102" s="145"/>
      <c r="X102" s="145"/>
      <c r="Y102" s="145"/>
      <c r="Z102" s="145"/>
      <c r="AA102" s="145"/>
      <c r="AB102" s="145"/>
      <c r="AC102" s="145"/>
      <c r="AD102" s="145"/>
      <c r="AE102" s="145"/>
      <c r="AF102" s="145"/>
      <c r="AG102" s="145"/>
      <c r="AH102" s="145"/>
      <c r="AI102" s="145"/>
      <c r="AJ102" s="145"/>
      <c r="AK102" s="145"/>
      <c r="AL102" s="145"/>
      <c r="AM102" s="145"/>
      <c r="AN102" s="145"/>
      <c r="AO102" s="145"/>
      <c r="AP102" s="145"/>
      <c r="AQ102" s="145"/>
      <c r="AR102" s="145"/>
      <c r="AS102" s="145"/>
      <c r="AT102" s="145"/>
      <c r="AU102" s="145"/>
      <c r="AV102" s="145"/>
      <c r="AW102" s="145"/>
      <c r="AX102" s="145"/>
    </row>
    <row r="103" spans="1:50" x14ac:dyDescent="0.25">
      <c r="A103" s="147" t="s">
        <v>72</v>
      </c>
      <c r="B103" s="147">
        <v>88316</v>
      </c>
      <c r="C103" s="147"/>
      <c r="D103" s="152" t="s">
        <v>77</v>
      </c>
      <c r="E103" s="147" t="s">
        <v>75</v>
      </c>
      <c r="F103" s="154">
        <v>0.3</v>
      </c>
      <c r="G103" s="154">
        <v>26.8</v>
      </c>
      <c r="H103" s="154"/>
      <c r="I103" s="154"/>
      <c r="J103" s="154">
        <f>ROUND(F103*G103,2)</f>
        <v>8.0399999999999991</v>
      </c>
      <c r="K103" s="154"/>
      <c r="L103" s="155"/>
      <c r="M103" s="155"/>
      <c r="N103" s="155"/>
      <c r="O103" s="155"/>
      <c r="P103" s="155"/>
      <c r="R103" s="68">
        <f>(I103+J103)*H102*(1+$O$5)</f>
        <v>1484.5932424446457</v>
      </c>
      <c r="S103" s="68"/>
      <c r="T103" s="68"/>
    </row>
    <row r="104" spans="1:50" x14ac:dyDescent="0.25">
      <c r="A104" s="147" t="s">
        <v>72</v>
      </c>
      <c r="B104" s="147">
        <v>88310</v>
      </c>
      <c r="C104" s="147"/>
      <c r="D104" s="152" t="s">
        <v>74</v>
      </c>
      <c r="E104" s="147" t="s">
        <v>75</v>
      </c>
      <c r="F104" s="154">
        <v>0.35</v>
      </c>
      <c r="G104" s="154">
        <v>36.18</v>
      </c>
      <c r="H104" s="154"/>
      <c r="I104" s="154"/>
      <c r="J104" s="154">
        <f>ROUND(F104*G104,2)</f>
        <v>12.66</v>
      </c>
      <c r="K104" s="154"/>
      <c r="L104" s="155"/>
      <c r="M104" s="155"/>
      <c r="N104" s="155"/>
      <c r="O104" s="155"/>
      <c r="P104" s="155"/>
      <c r="R104" s="68">
        <f>(I104+J104)*H102*(1+$O$5)</f>
        <v>2337.6804041479127</v>
      </c>
      <c r="S104" s="68"/>
      <c r="T104" s="68"/>
    </row>
    <row r="105" spans="1:50" s="41" customFormat="1" x14ac:dyDescent="0.25">
      <c r="A105" s="157" t="s">
        <v>72</v>
      </c>
      <c r="B105" s="157">
        <v>43652</v>
      </c>
      <c r="C105" s="157"/>
      <c r="D105" s="156" t="s">
        <v>109</v>
      </c>
      <c r="E105" s="157" t="s">
        <v>110</v>
      </c>
      <c r="F105" s="198">
        <v>0.45</v>
      </c>
      <c r="G105" s="154">
        <v>16.28</v>
      </c>
      <c r="H105" s="198"/>
      <c r="I105" s="154">
        <f>ROUND(F105*G105,2)</f>
        <v>7.33</v>
      </c>
      <c r="J105" s="198"/>
      <c r="K105" s="198"/>
      <c r="L105" s="199"/>
      <c r="M105" s="199"/>
      <c r="N105" s="199"/>
      <c r="O105" s="199"/>
      <c r="P105" s="199"/>
      <c r="R105" s="200">
        <f>(I105+J105)*H102*(1+$O$5)</f>
        <v>1353.4911028755291</v>
      </c>
      <c r="S105" s="200"/>
      <c r="T105" s="200"/>
    </row>
    <row r="106" spans="1:50" s="41" customFormat="1" x14ac:dyDescent="0.25">
      <c r="A106" s="157" t="s">
        <v>72</v>
      </c>
      <c r="B106" s="157">
        <v>38383</v>
      </c>
      <c r="C106" s="157"/>
      <c r="D106" s="156" t="s">
        <v>146</v>
      </c>
      <c r="E106" s="157" t="s">
        <v>147</v>
      </c>
      <c r="F106" s="198">
        <v>0.5</v>
      </c>
      <c r="G106" s="154">
        <v>1.08</v>
      </c>
      <c r="H106" s="198"/>
      <c r="I106" s="154">
        <f>ROUND(F106*G106,2)</f>
        <v>0.54</v>
      </c>
      <c r="J106" s="198"/>
      <c r="K106" s="198"/>
      <c r="L106" s="199"/>
      <c r="M106" s="199"/>
      <c r="N106" s="199"/>
      <c r="O106" s="199"/>
      <c r="P106" s="199"/>
      <c r="R106" s="200">
        <f>(I106+J106)*H102*(1+$O$5)</f>
        <v>99.711486432849355</v>
      </c>
      <c r="S106" s="200"/>
      <c r="T106" s="200"/>
    </row>
    <row r="107" spans="1:50" s="122" customFormat="1" x14ac:dyDescent="0.2">
      <c r="A107" s="184"/>
      <c r="B107" s="185"/>
      <c r="C107" s="185"/>
      <c r="D107" s="201"/>
      <c r="E107" s="202"/>
      <c r="F107" s="203"/>
      <c r="G107" s="204"/>
      <c r="H107" s="203"/>
      <c r="I107" s="173"/>
      <c r="J107" s="173"/>
      <c r="K107" s="173"/>
      <c r="L107" s="186"/>
      <c r="M107" s="186"/>
      <c r="N107" s="186"/>
      <c r="O107" s="187"/>
      <c r="P107" s="187"/>
      <c r="Q107" s="120"/>
      <c r="R107" s="121"/>
      <c r="S107" s="121"/>
      <c r="T107" s="121"/>
      <c r="U107" s="120"/>
      <c r="V107" s="120"/>
      <c r="W107" s="120"/>
      <c r="X107" s="120"/>
      <c r="Y107" s="120"/>
      <c r="Z107" s="120"/>
      <c r="AA107" s="120"/>
      <c r="AB107" s="120"/>
      <c r="AC107" s="120"/>
      <c r="AD107" s="120"/>
      <c r="AE107" s="120"/>
      <c r="AF107" s="120"/>
      <c r="AG107" s="120"/>
      <c r="AH107" s="120"/>
      <c r="AI107" s="120"/>
      <c r="AJ107" s="120"/>
      <c r="AK107" s="120"/>
      <c r="AL107" s="120"/>
      <c r="AM107" s="120"/>
      <c r="AN107" s="120"/>
      <c r="AO107" s="120"/>
      <c r="AP107" s="120"/>
      <c r="AQ107" s="120"/>
      <c r="AR107" s="120"/>
      <c r="AS107" s="120"/>
      <c r="AT107" s="120"/>
      <c r="AU107" s="120"/>
      <c r="AV107" s="120"/>
      <c r="AW107" s="120"/>
      <c r="AX107" s="120"/>
    </row>
    <row r="108" spans="1:50" s="146" customFormat="1" ht="22.5" x14ac:dyDescent="0.25">
      <c r="A108" s="139" t="s">
        <v>72</v>
      </c>
      <c r="B108" s="139">
        <v>102219</v>
      </c>
      <c r="C108" s="139" t="s">
        <v>47</v>
      </c>
      <c r="D108" s="140" t="s">
        <v>48</v>
      </c>
      <c r="E108" s="139" t="s">
        <v>15</v>
      </c>
      <c r="F108" s="141"/>
      <c r="G108" s="143"/>
      <c r="H108" s="142">
        <v>150</v>
      </c>
      <c r="I108" s="143">
        <f>SUM(I109:I111)</f>
        <v>6.1400000000000006</v>
      </c>
      <c r="J108" s="143">
        <f>SUM(J109:J111)</f>
        <v>13.77</v>
      </c>
      <c r="K108" s="143">
        <f>I108+J108</f>
        <v>19.91</v>
      </c>
      <c r="L108" s="144">
        <f>H108*I108</f>
        <v>921.00000000000011</v>
      </c>
      <c r="M108" s="144">
        <f>H108*J108</f>
        <v>2065.5</v>
      </c>
      <c r="N108" s="144">
        <f>L108+M108</f>
        <v>2986.5</v>
      </c>
      <c r="O108" s="144">
        <f>N108*$O$5</f>
        <v>689.89943495931607</v>
      </c>
      <c r="P108" s="144">
        <f>N108+O108</f>
        <v>3676.3994349593158</v>
      </c>
      <c r="Q108" s="145"/>
      <c r="R108" s="68"/>
      <c r="S108" s="68"/>
      <c r="T108" s="68"/>
      <c r="U108" s="145"/>
      <c r="V108" s="145"/>
      <c r="W108" s="145"/>
      <c r="X108" s="145"/>
      <c r="Y108" s="145"/>
      <c r="Z108" s="145"/>
      <c r="AA108" s="145"/>
      <c r="AB108" s="145"/>
      <c r="AC108" s="145"/>
      <c r="AD108" s="145"/>
      <c r="AE108" s="145"/>
      <c r="AF108" s="145"/>
      <c r="AG108" s="145"/>
      <c r="AH108" s="145"/>
      <c r="AI108" s="145"/>
      <c r="AJ108" s="145"/>
      <c r="AK108" s="145"/>
      <c r="AL108" s="145"/>
      <c r="AM108" s="145"/>
      <c r="AN108" s="145"/>
      <c r="AO108" s="145"/>
      <c r="AP108" s="145"/>
      <c r="AQ108" s="145"/>
      <c r="AR108" s="145"/>
      <c r="AS108" s="145"/>
      <c r="AT108" s="145"/>
      <c r="AU108" s="145"/>
      <c r="AV108" s="145"/>
      <c r="AW108" s="145"/>
      <c r="AX108" s="145"/>
    </row>
    <row r="109" spans="1:50" x14ac:dyDescent="0.25">
      <c r="A109" s="147" t="s">
        <v>72</v>
      </c>
      <c r="B109" s="147">
        <v>5318</v>
      </c>
      <c r="C109" s="147"/>
      <c r="D109" s="152" t="s">
        <v>127</v>
      </c>
      <c r="E109" s="147" t="s">
        <v>87</v>
      </c>
      <c r="F109" s="154">
        <v>1.4E-2</v>
      </c>
      <c r="G109" s="154">
        <v>19.5</v>
      </c>
      <c r="H109" s="154"/>
      <c r="I109" s="154">
        <f>ROUND(F109*G109,2)</f>
        <v>0.27</v>
      </c>
      <c r="J109" s="154"/>
      <c r="K109" s="154"/>
      <c r="L109" s="155"/>
      <c r="M109" s="155"/>
      <c r="N109" s="155"/>
      <c r="O109" s="155"/>
      <c r="P109" s="155"/>
      <c r="R109" s="68">
        <f>(I109+J109)*H108*(1+$O$5)</f>
        <v>49.855743216424678</v>
      </c>
      <c r="S109" s="68"/>
      <c r="T109" s="68"/>
    </row>
    <row r="110" spans="1:50" x14ac:dyDescent="0.25">
      <c r="A110" s="147" t="s">
        <v>72</v>
      </c>
      <c r="B110" s="147">
        <v>7311</v>
      </c>
      <c r="C110" s="147"/>
      <c r="D110" s="152" t="s">
        <v>97</v>
      </c>
      <c r="E110" s="147" t="s">
        <v>87</v>
      </c>
      <c r="F110" s="154">
        <v>0.14030000000000001</v>
      </c>
      <c r="G110" s="154">
        <v>41.83</v>
      </c>
      <c r="H110" s="154"/>
      <c r="I110" s="154">
        <f>ROUND(F110*G110,2)</f>
        <v>5.87</v>
      </c>
      <c r="J110" s="154"/>
      <c r="K110" s="154"/>
      <c r="L110" s="155"/>
      <c r="M110" s="155"/>
      <c r="N110" s="155"/>
      <c r="O110" s="155"/>
      <c r="P110" s="155"/>
      <c r="R110" s="68">
        <f>(I110+J110)*H108*(1+$O$5)</f>
        <v>1083.9007877052329</v>
      </c>
      <c r="S110" s="68"/>
      <c r="T110" s="68"/>
    </row>
    <row r="111" spans="1:50" x14ac:dyDescent="0.25">
      <c r="A111" s="147" t="s">
        <v>72</v>
      </c>
      <c r="B111" s="147">
        <v>88310</v>
      </c>
      <c r="C111" s="147"/>
      <c r="D111" s="152" t="s">
        <v>74</v>
      </c>
      <c r="E111" s="147" t="s">
        <v>75</v>
      </c>
      <c r="F111" s="154">
        <v>0.3805</v>
      </c>
      <c r="G111" s="154">
        <v>36.18</v>
      </c>
      <c r="H111" s="154"/>
      <c r="I111" s="154"/>
      <c r="J111" s="154">
        <f>ROUND(F111*G111,2)</f>
        <v>13.77</v>
      </c>
      <c r="K111" s="154"/>
      <c r="L111" s="155"/>
      <c r="M111" s="155"/>
      <c r="N111" s="155"/>
      <c r="O111" s="155"/>
      <c r="P111" s="155"/>
      <c r="R111" s="68">
        <f>(I111+J111)*H108*(1+$O$5)</f>
        <v>2542.6429040376584</v>
      </c>
      <c r="S111" s="68"/>
      <c r="T111" s="68"/>
    </row>
    <row r="112" spans="1:50" x14ac:dyDescent="0.25">
      <c r="A112" s="147"/>
      <c r="B112" s="147"/>
      <c r="C112" s="147"/>
      <c r="D112" s="152"/>
      <c r="E112" s="147"/>
      <c r="F112" s="154"/>
      <c r="G112" s="154"/>
      <c r="H112" s="154"/>
      <c r="I112" s="154"/>
      <c r="J112" s="154"/>
      <c r="K112" s="154"/>
      <c r="L112" s="155"/>
      <c r="M112" s="155"/>
      <c r="N112" s="155"/>
      <c r="O112" s="155"/>
      <c r="P112" s="155"/>
      <c r="R112" s="68"/>
      <c r="S112" s="68"/>
      <c r="T112" s="68"/>
    </row>
    <row r="113" spans="1:50" s="146" customFormat="1" ht="22.5" x14ac:dyDescent="0.25">
      <c r="A113" s="139" t="s">
        <v>72</v>
      </c>
      <c r="B113" s="139" t="s">
        <v>188</v>
      </c>
      <c r="C113" s="139" t="s">
        <v>53</v>
      </c>
      <c r="D113" s="140" t="s">
        <v>54</v>
      </c>
      <c r="E113" s="139" t="s">
        <v>15</v>
      </c>
      <c r="F113" s="141"/>
      <c r="G113" s="143"/>
      <c r="H113" s="142">
        <v>50</v>
      </c>
      <c r="I113" s="143">
        <f>SUM(I114:I116)</f>
        <v>5.51</v>
      </c>
      <c r="J113" s="143">
        <f>SUM(J114:J116)</f>
        <v>17.07</v>
      </c>
      <c r="K113" s="143">
        <f>I113+J113</f>
        <v>22.58</v>
      </c>
      <c r="L113" s="144">
        <f>H113*I113</f>
        <v>275.5</v>
      </c>
      <c r="M113" s="144">
        <f>H113*J113</f>
        <v>853.5</v>
      </c>
      <c r="N113" s="144">
        <f>L113+M113</f>
        <v>1129</v>
      </c>
      <c r="O113" s="144">
        <f>N113*$O$5</f>
        <v>260.80578003317191</v>
      </c>
      <c r="P113" s="144">
        <f>N113+O113</f>
        <v>1389.8057800331719</v>
      </c>
      <c r="Q113" s="145"/>
      <c r="R113" s="68"/>
      <c r="S113" s="68"/>
      <c r="T113" s="68"/>
      <c r="U113" s="145"/>
      <c r="V113" s="145"/>
      <c r="W113" s="145"/>
      <c r="X113" s="145"/>
      <c r="Y113" s="145"/>
      <c r="Z113" s="145"/>
      <c r="AA113" s="145"/>
      <c r="AB113" s="145"/>
      <c r="AC113" s="145"/>
      <c r="AD113" s="145"/>
      <c r="AE113" s="145"/>
      <c r="AF113" s="145"/>
      <c r="AG113" s="145"/>
      <c r="AH113" s="145"/>
      <c r="AI113" s="145"/>
      <c r="AJ113" s="145"/>
      <c r="AK113" s="145"/>
      <c r="AL113" s="145"/>
      <c r="AM113" s="145"/>
      <c r="AN113" s="145"/>
      <c r="AO113" s="145"/>
      <c r="AP113" s="145"/>
      <c r="AQ113" s="145"/>
      <c r="AR113" s="145"/>
      <c r="AS113" s="145"/>
      <c r="AT113" s="145"/>
      <c r="AU113" s="145"/>
      <c r="AV113" s="145"/>
      <c r="AW113" s="145"/>
      <c r="AX113" s="145"/>
    </row>
    <row r="114" spans="1:50" x14ac:dyDescent="0.25">
      <c r="A114" s="147" t="s">
        <v>72</v>
      </c>
      <c r="B114" s="147">
        <v>5318</v>
      </c>
      <c r="C114" s="147"/>
      <c r="D114" s="152" t="s">
        <v>127</v>
      </c>
      <c r="E114" s="147" t="s">
        <v>87</v>
      </c>
      <c r="F114" s="154">
        <v>1.3299999999999999E-2</v>
      </c>
      <c r="G114" s="154">
        <v>19.5</v>
      </c>
      <c r="H114" s="154"/>
      <c r="I114" s="154">
        <f>ROUND(F114*G114,2)</f>
        <v>0.26</v>
      </c>
      <c r="J114" s="154"/>
      <c r="K114" s="154"/>
      <c r="L114" s="155"/>
      <c r="M114" s="155"/>
      <c r="N114" s="155"/>
      <c r="O114" s="155"/>
      <c r="P114" s="155"/>
      <c r="R114" s="68">
        <f>(I114+J114)*H113*(1+$O$5)</f>
        <v>16.003078069469648</v>
      </c>
      <c r="S114" s="68"/>
      <c r="T114" s="68"/>
    </row>
    <row r="115" spans="1:50" x14ac:dyDescent="0.25">
      <c r="A115" s="147" t="s">
        <v>72</v>
      </c>
      <c r="B115" s="147">
        <v>10478</v>
      </c>
      <c r="C115" s="147"/>
      <c r="D115" s="152" t="s">
        <v>131</v>
      </c>
      <c r="E115" s="147" t="s">
        <v>87</v>
      </c>
      <c r="F115" s="154">
        <v>0.1328</v>
      </c>
      <c r="G115" s="154">
        <v>39.549999999999997</v>
      </c>
      <c r="H115" s="154"/>
      <c r="I115" s="154">
        <f>ROUND(F115*G115,2)</f>
        <v>5.25</v>
      </c>
      <c r="J115" s="154"/>
      <c r="K115" s="154"/>
      <c r="L115" s="155"/>
      <c r="M115" s="155"/>
      <c r="N115" s="155"/>
      <c r="O115" s="155"/>
      <c r="P115" s="155"/>
      <c r="R115" s="68">
        <f>(I115+J115)*H113*(1+$O$5)</f>
        <v>323.13907640275255</v>
      </c>
      <c r="S115" s="68"/>
      <c r="T115" s="68"/>
    </row>
    <row r="116" spans="1:50" x14ac:dyDescent="0.25">
      <c r="A116" s="147" t="s">
        <v>72</v>
      </c>
      <c r="B116" s="147">
        <v>88310</v>
      </c>
      <c r="C116" s="147"/>
      <c r="D116" s="152" t="s">
        <v>74</v>
      </c>
      <c r="E116" s="147" t="s">
        <v>75</v>
      </c>
      <c r="F116" s="154">
        <v>0.4718</v>
      </c>
      <c r="G116" s="154">
        <v>36.18</v>
      </c>
      <c r="H116" s="154"/>
      <c r="I116" s="154"/>
      <c r="J116" s="154">
        <f>ROUND(F116*G116,2)</f>
        <v>17.07</v>
      </c>
      <c r="K116" s="154"/>
      <c r="L116" s="155"/>
      <c r="M116" s="155"/>
      <c r="N116" s="155"/>
      <c r="O116" s="155"/>
      <c r="P116" s="155"/>
      <c r="R116" s="68">
        <f>(I116+J116)*H113*(1+$O$5)</f>
        <v>1050.6636255609496</v>
      </c>
      <c r="S116" s="68"/>
      <c r="T116" s="68"/>
    </row>
    <row r="117" spans="1:50" x14ac:dyDescent="0.25">
      <c r="A117" s="147"/>
      <c r="B117" s="147"/>
      <c r="C117" s="147"/>
      <c r="D117" s="152"/>
      <c r="E117" s="147"/>
      <c r="F117" s="154"/>
      <c r="G117" s="154"/>
      <c r="H117" s="154"/>
      <c r="I117" s="154"/>
      <c r="J117" s="154"/>
      <c r="K117" s="154"/>
      <c r="L117" s="155"/>
      <c r="M117" s="155"/>
      <c r="N117" s="155"/>
      <c r="O117" s="155"/>
      <c r="P117" s="155"/>
      <c r="R117" s="68"/>
      <c r="S117" s="68"/>
      <c r="T117" s="68"/>
    </row>
    <row r="118" spans="1:50" s="196" customFormat="1" ht="12.75" x14ac:dyDescent="0.2">
      <c r="A118" s="191"/>
      <c r="B118" s="192"/>
      <c r="C118" s="192"/>
      <c r="D118" s="178" t="s">
        <v>189</v>
      </c>
      <c r="E118" s="192"/>
      <c r="F118" s="179"/>
      <c r="G118" s="179"/>
      <c r="H118" s="179"/>
      <c r="I118" s="179"/>
      <c r="J118" s="179"/>
      <c r="K118" s="179"/>
      <c r="L118" s="194"/>
      <c r="M118" s="194"/>
      <c r="N118" s="194"/>
      <c r="O118" s="194"/>
      <c r="P118" s="194"/>
      <c r="Q118" s="195"/>
      <c r="R118" s="121"/>
      <c r="S118" s="121"/>
      <c r="T118" s="121"/>
      <c r="U118" s="195"/>
      <c r="V118" s="195"/>
      <c r="W118" s="195"/>
      <c r="X118" s="195"/>
      <c r="Y118" s="195"/>
      <c r="Z118" s="195"/>
      <c r="AA118" s="195"/>
      <c r="AB118" s="195"/>
      <c r="AC118" s="195"/>
      <c r="AD118" s="195"/>
      <c r="AE118" s="195"/>
      <c r="AF118" s="195"/>
      <c r="AG118" s="195"/>
      <c r="AH118" s="195"/>
      <c r="AI118" s="195"/>
      <c r="AJ118" s="195"/>
      <c r="AK118" s="195"/>
      <c r="AL118" s="195"/>
      <c r="AM118" s="195"/>
      <c r="AN118" s="195"/>
      <c r="AO118" s="195"/>
      <c r="AP118" s="195"/>
      <c r="AQ118" s="195"/>
      <c r="AR118" s="195"/>
      <c r="AS118" s="195"/>
      <c r="AT118" s="195"/>
      <c r="AU118" s="195"/>
      <c r="AV118" s="195"/>
      <c r="AW118" s="195"/>
      <c r="AX118" s="195"/>
    </row>
    <row r="119" spans="1:50" s="146" customFormat="1" ht="22.5" x14ac:dyDescent="0.25">
      <c r="A119" s="139" t="s">
        <v>72</v>
      </c>
      <c r="B119" s="139" t="s">
        <v>190</v>
      </c>
      <c r="C119" s="139" t="s">
        <v>42</v>
      </c>
      <c r="D119" s="140" t="s">
        <v>43</v>
      </c>
      <c r="E119" s="139" t="s">
        <v>15</v>
      </c>
      <c r="F119" s="141"/>
      <c r="G119" s="143"/>
      <c r="H119" s="142">
        <v>400</v>
      </c>
      <c r="I119" s="143">
        <f>SUM(I120:I122)</f>
        <v>7.45</v>
      </c>
      <c r="J119" s="143">
        <f>SUM(J120:J122)</f>
        <v>10.8</v>
      </c>
      <c r="K119" s="143">
        <f>I119+J119</f>
        <v>18.25</v>
      </c>
      <c r="L119" s="144">
        <f>H119*I119</f>
        <v>2980</v>
      </c>
      <c r="M119" s="144">
        <f>H119*J119</f>
        <v>4320</v>
      </c>
      <c r="N119" s="144">
        <f>L119+M119</f>
        <v>7300</v>
      </c>
      <c r="O119" s="144">
        <f>N119*$O$5</f>
        <v>1686.3438390098802</v>
      </c>
      <c r="P119" s="144">
        <f>N119+O119</f>
        <v>8986.34383900988</v>
      </c>
      <c r="Q119" s="145"/>
      <c r="R119" s="68"/>
      <c r="S119" s="68"/>
      <c r="T119" s="68"/>
      <c r="U119" s="145"/>
      <c r="V119" s="145"/>
      <c r="W119" s="145"/>
      <c r="X119" s="145"/>
      <c r="Y119" s="145"/>
      <c r="Z119" s="145"/>
      <c r="AA119" s="145"/>
      <c r="AB119" s="145"/>
      <c r="AC119" s="145"/>
      <c r="AD119" s="145"/>
      <c r="AE119" s="145"/>
      <c r="AF119" s="145"/>
      <c r="AG119" s="145"/>
      <c r="AH119" s="145"/>
      <c r="AI119" s="145"/>
      <c r="AJ119" s="145"/>
      <c r="AK119" s="145"/>
      <c r="AL119" s="145"/>
      <c r="AM119" s="145"/>
      <c r="AN119" s="145"/>
      <c r="AO119" s="145"/>
      <c r="AP119" s="145"/>
      <c r="AQ119" s="145"/>
      <c r="AR119" s="145"/>
      <c r="AS119" s="145"/>
      <c r="AT119" s="145"/>
      <c r="AU119" s="145"/>
      <c r="AV119" s="145"/>
      <c r="AW119" s="145"/>
      <c r="AX119" s="145"/>
    </row>
    <row r="120" spans="1:50" x14ac:dyDescent="0.25">
      <c r="A120" s="147" t="s">
        <v>72</v>
      </c>
      <c r="B120" s="147">
        <v>3768</v>
      </c>
      <c r="C120" s="147"/>
      <c r="D120" s="152" t="s">
        <v>118</v>
      </c>
      <c r="E120" s="147" t="s">
        <v>84</v>
      </c>
      <c r="F120" s="154">
        <v>0.3</v>
      </c>
      <c r="G120" s="154">
        <v>4.28</v>
      </c>
      <c r="H120" s="154"/>
      <c r="I120" s="154">
        <f>ROUND(F120*G120,2)</f>
        <v>1.28</v>
      </c>
      <c r="J120" s="154"/>
      <c r="K120" s="154"/>
      <c r="L120" s="155"/>
      <c r="M120" s="155"/>
      <c r="N120" s="155"/>
      <c r="O120" s="155"/>
      <c r="P120" s="155"/>
      <c r="R120" s="68">
        <f>(I120+J120)*H119*(1+$O$5)</f>
        <v>630.27507473603544</v>
      </c>
      <c r="S120" s="68"/>
      <c r="T120" s="68"/>
    </row>
    <row r="121" spans="1:50" x14ac:dyDescent="0.25">
      <c r="A121" s="205" t="s">
        <v>119</v>
      </c>
      <c r="B121" s="147">
        <v>1</v>
      </c>
      <c r="C121" s="147"/>
      <c r="D121" s="152" t="s">
        <v>121</v>
      </c>
      <c r="E121" s="147" t="s">
        <v>87</v>
      </c>
      <c r="F121" s="154">
        <v>0.05</v>
      </c>
      <c r="G121" s="154">
        <f>'MAPA COTAÇÕES CIVIL'!K3</f>
        <v>123.42999999999999</v>
      </c>
      <c r="H121" s="154"/>
      <c r="I121" s="154">
        <f>ROUND(F121*G121,2)</f>
        <v>6.17</v>
      </c>
      <c r="J121" s="154"/>
      <c r="K121" s="154"/>
      <c r="L121" s="155"/>
      <c r="M121" s="155"/>
      <c r="N121" s="155"/>
      <c r="O121" s="155"/>
      <c r="P121" s="155"/>
      <c r="R121" s="68"/>
      <c r="S121" s="68"/>
      <c r="T121" s="68">
        <f>(I121+J121)*H119*(1+$O$5)</f>
        <v>3038.1228211885459</v>
      </c>
    </row>
    <row r="122" spans="1:50" x14ac:dyDescent="0.25">
      <c r="A122" s="147" t="s">
        <v>72</v>
      </c>
      <c r="B122" s="147">
        <v>88310</v>
      </c>
      <c r="C122" s="147"/>
      <c r="D122" s="152" t="s">
        <v>74</v>
      </c>
      <c r="E122" s="147" t="s">
        <v>75</v>
      </c>
      <c r="F122" s="154">
        <v>0.29859999999999998</v>
      </c>
      <c r="G122" s="154">
        <v>36.18</v>
      </c>
      <c r="H122" s="154"/>
      <c r="I122" s="154"/>
      <c r="J122" s="154">
        <f>ROUND(F122*G122,2)</f>
        <v>10.8</v>
      </c>
      <c r="K122" s="154"/>
      <c r="L122" s="155"/>
      <c r="M122" s="155"/>
      <c r="N122" s="155"/>
      <c r="O122" s="155"/>
      <c r="P122" s="155"/>
      <c r="R122" s="68">
        <f>(I122+J122)*H119*(1+$O$5)</f>
        <v>5317.9459430852994</v>
      </c>
      <c r="S122" s="68"/>
      <c r="T122" s="68"/>
    </row>
    <row r="123" spans="1:50" x14ac:dyDescent="0.25">
      <c r="A123" s="147"/>
      <c r="B123" s="147"/>
      <c r="C123" s="147"/>
      <c r="D123" s="152"/>
      <c r="E123" s="147"/>
      <c r="F123" s="154"/>
      <c r="G123" s="154"/>
      <c r="H123" s="154"/>
      <c r="I123" s="154"/>
      <c r="J123" s="154"/>
      <c r="K123" s="154"/>
      <c r="L123" s="155"/>
      <c r="M123" s="155"/>
      <c r="N123" s="155"/>
      <c r="O123" s="155"/>
      <c r="P123" s="155"/>
      <c r="R123" s="68"/>
      <c r="S123" s="68"/>
      <c r="T123" s="68"/>
    </row>
    <row r="124" spans="1:50" s="146" customFormat="1" ht="22.5" x14ac:dyDescent="0.25">
      <c r="A124" s="139" t="s">
        <v>72</v>
      </c>
      <c r="B124" s="139" t="s">
        <v>191</v>
      </c>
      <c r="C124" s="139" t="s">
        <v>36</v>
      </c>
      <c r="D124" s="140" t="s">
        <v>192</v>
      </c>
      <c r="E124" s="139" t="s">
        <v>15</v>
      </c>
      <c r="F124" s="141"/>
      <c r="G124" s="143"/>
      <c r="H124" s="142">
        <v>200</v>
      </c>
      <c r="I124" s="143">
        <f>SUM(I125:I127)</f>
        <v>9.86</v>
      </c>
      <c r="J124" s="143">
        <f>SUM(J125:J127)</f>
        <v>19.05</v>
      </c>
      <c r="K124" s="143">
        <f>I124+J124</f>
        <v>28.91</v>
      </c>
      <c r="L124" s="144">
        <f>H124*I124</f>
        <v>1972</v>
      </c>
      <c r="M124" s="144">
        <f>H124*J124</f>
        <v>3810</v>
      </c>
      <c r="N124" s="144">
        <f>L124+M124</f>
        <v>5782</v>
      </c>
      <c r="O124" s="144">
        <f>N124*$O$5</f>
        <v>1335.6767228979627</v>
      </c>
      <c r="P124" s="144">
        <f>N124+O124</f>
        <v>7117.6767228979625</v>
      </c>
      <c r="Q124" s="145"/>
      <c r="R124" s="68"/>
      <c r="S124" s="68"/>
      <c r="T124" s="68"/>
      <c r="U124" s="145"/>
      <c r="V124" s="145"/>
      <c r="W124" s="145"/>
      <c r="X124" s="145"/>
      <c r="Y124" s="145"/>
      <c r="Z124" s="145"/>
      <c r="AA124" s="145"/>
      <c r="AB124" s="145"/>
      <c r="AC124" s="145"/>
      <c r="AD124" s="145"/>
      <c r="AE124" s="145"/>
      <c r="AF124" s="145"/>
      <c r="AG124" s="145"/>
      <c r="AH124" s="145"/>
      <c r="AI124" s="145"/>
      <c r="AJ124" s="145"/>
      <c r="AK124" s="145"/>
      <c r="AL124" s="145"/>
      <c r="AM124" s="145"/>
      <c r="AN124" s="145"/>
      <c r="AO124" s="145"/>
      <c r="AP124" s="145"/>
      <c r="AQ124" s="145"/>
      <c r="AR124" s="145"/>
      <c r="AS124" s="145"/>
      <c r="AT124" s="145"/>
      <c r="AU124" s="145"/>
      <c r="AV124" s="145"/>
      <c r="AW124" s="145"/>
      <c r="AX124" s="145"/>
    </row>
    <row r="125" spans="1:50" x14ac:dyDescent="0.25">
      <c r="A125" s="147" t="s">
        <v>72</v>
      </c>
      <c r="B125" s="147">
        <v>5318</v>
      </c>
      <c r="C125" s="147"/>
      <c r="D125" s="152" t="s">
        <v>127</v>
      </c>
      <c r="E125" s="147" t="s">
        <v>87</v>
      </c>
      <c r="F125" s="154">
        <v>6.2E-2</v>
      </c>
      <c r="G125" s="154">
        <v>19.5</v>
      </c>
      <c r="H125" s="154"/>
      <c r="I125" s="154">
        <f>ROUND(F125*G125,2)</f>
        <v>1.21</v>
      </c>
      <c r="J125" s="154"/>
      <c r="K125" s="154"/>
      <c r="L125" s="155"/>
      <c r="M125" s="155"/>
      <c r="N125" s="155"/>
      <c r="O125" s="155"/>
      <c r="P125" s="155"/>
      <c r="R125" s="68">
        <f>(I125+J125)*H124*(1+$O$5)</f>
        <v>297.90345329320422</v>
      </c>
      <c r="S125" s="68"/>
      <c r="T125" s="68"/>
    </row>
    <row r="126" spans="1:50" x14ac:dyDescent="0.25">
      <c r="A126" s="147" t="s">
        <v>72</v>
      </c>
      <c r="B126" s="147">
        <v>7311</v>
      </c>
      <c r="C126" s="147"/>
      <c r="D126" s="152" t="s">
        <v>97</v>
      </c>
      <c r="E126" s="147" t="s">
        <v>87</v>
      </c>
      <c r="F126" s="154">
        <v>0.20669999999999999</v>
      </c>
      <c r="G126" s="154">
        <v>41.83</v>
      </c>
      <c r="H126" s="154"/>
      <c r="I126" s="154">
        <f>ROUND(F126*G126,2)</f>
        <v>8.65</v>
      </c>
      <c r="J126" s="154"/>
      <c r="K126" s="154"/>
      <c r="L126" s="155"/>
      <c r="M126" s="155"/>
      <c r="N126" s="155"/>
      <c r="O126" s="155"/>
      <c r="P126" s="155"/>
      <c r="R126" s="68">
        <f>(I126+J126)*H124*(1+$O$5)</f>
        <v>2129.640389244807</v>
      </c>
      <c r="S126" s="68"/>
      <c r="T126" s="68"/>
    </row>
    <row r="127" spans="1:50" x14ac:dyDescent="0.25">
      <c r="A127" s="147" t="s">
        <v>72</v>
      </c>
      <c r="B127" s="147">
        <v>88310</v>
      </c>
      <c r="C127" s="147"/>
      <c r="D127" s="152" t="s">
        <v>74</v>
      </c>
      <c r="E127" s="147" t="s">
        <v>75</v>
      </c>
      <c r="F127" s="154">
        <v>0.52659999999999996</v>
      </c>
      <c r="G127" s="154">
        <v>36.18</v>
      </c>
      <c r="H127" s="154"/>
      <c r="I127" s="154"/>
      <c r="J127" s="154">
        <f>ROUND(F127*G127,2)</f>
        <v>19.05</v>
      </c>
      <c r="K127" s="154"/>
      <c r="L127" s="155"/>
      <c r="M127" s="155"/>
      <c r="N127" s="155"/>
      <c r="O127" s="155"/>
      <c r="P127" s="155"/>
      <c r="R127" s="68">
        <f>(I127+J127)*H124*(1+$O$5)</f>
        <v>4690.1328803599508</v>
      </c>
      <c r="S127" s="68"/>
      <c r="T127" s="68"/>
    </row>
    <row r="128" spans="1:50" s="138" customFormat="1" x14ac:dyDescent="0.25">
      <c r="A128" s="131"/>
      <c r="B128" s="132"/>
      <c r="C128" s="132"/>
      <c r="D128" s="131"/>
      <c r="E128" s="131"/>
      <c r="F128" s="173"/>
      <c r="G128" s="173"/>
      <c r="H128" s="173"/>
      <c r="I128" s="173"/>
      <c r="J128" s="173"/>
      <c r="K128" s="173"/>
      <c r="L128" s="174"/>
      <c r="M128" s="174"/>
      <c r="N128" s="174"/>
      <c r="O128" s="175"/>
      <c r="P128" s="175"/>
      <c r="Q128" s="137"/>
      <c r="R128" s="121"/>
      <c r="S128" s="121"/>
      <c r="T128" s="121"/>
      <c r="U128" s="137"/>
      <c r="V128" s="137"/>
      <c r="W128" s="137"/>
      <c r="X128" s="137"/>
      <c r="Y128" s="137"/>
      <c r="Z128" s="137"/>
      <c r="AA128" s="137"/>
      <c r="AB128" s="137"/>
      <c r="AC128" s="137"/>
      <c r="AD128" s="137"/>
      <c r="AE128" s="137"/>
      <c r="AF128" s="137"/>
      <c r="AG128" s="137"/>
      <c r="AH128" s="137"/>
      <c r="AI128" s="137"/>
      <c r="AJ128" s="137"/>
      <c r="AK128" s="137"/>
      <c r="AL128" s="137"/>
      <c r="AM128" s="137"/>
      <c r="AN128" s="137"/>
      <c r="AO128" s="137"/>
      <c r="AP128" s="137"/>
      <c r="AQ128" s="137"/>
      <c r="AR128" s="137"/>
      <c r="AS128" s="137"/>
      <c r="AT128" s="137"/>
      <c r="AU128" s="137"/>
      <c r="AV128" s="137"/>
      <c r="AW128" s="137"/>
      <c r="AX128" s="137"/>
    </row>
    <row r="129" spans="1:50" s="146" customFormat="1" ht="33.75" x14ac:dyDescent="0.25">
      <c r="A129" s="139" t="s">
        <v>72</v>
      </c>
      <c r="B129" s="139" t="s">
        <v>193</v>
      </c>
      <c r="C129" s="139" t="s">
        <v>34</v>
      </c>
      <c r="D129" s="140" t="s">
        <v>194</v>
      </c>
      <c r="E129" s="139" t="s">
        <v>15</v>
      </c>
      <c r="F129" s="141"/>
      <c r="G129" s="143"/>
      <c r="H129" s="142">
        <v>200</v>
      </c>
      <c r="I129" s="143">
        <f>SUM(I130:I132)</f>
        <v>5.58</v>
      </c>
      <c r="J129" s="143">
        <f>SUM(J130:J132)</f>
        <v>24.53</v>
      </c>
      <c r="K129" s="143">
        <f>I129+J129</f>
        <v>30.11</v>
      </c>
      <c r="L129" s="144">
        <f>H129*I129</f>
        <v>1116</v>
      </c>
      <c r="M129" s="144">
        <f>H129*J129</f>
        <v>4906</v>
      </c>
      <c r="N129" s="144">
        <f>L129+M129</f>
        <v>6022</v>
      </c>
      <c r="O129" s="144">
        <f>N129*$O$5</f>
        <v>1391.1181641804792</v>
      </c>
      <c r="P129" s="144">
        <f>N129+O129</f>
        <v>7413.1181641804797</v>
      </c>
      <c r="Q129" s="145"/>
      <c r="R129" s="68"/>
      <c r="S129" s="68"/>
      <c r="T129" s="68"/>
      <c r="U129" s="145"/>
      <c r="V129" s="145"/>
      <c r="W129" s="145"/>
      <c r="X129" s="145"/>
      <c r="Y129" s="145"/>
      <c r="Z129" s="145"/>
      <c r="AA129" s="145"/>
      <c r="AB129" s="145"/>
      <c r="AC129" s="145"/>
      <c r="AD129" s="145"/>
      <c r="AE129" s="145"/>
      <c r="AF129" s="145"/>
      <c r="AG129" s="145"/>
      <c r="AH129" s="145"/>
      <c r="AI129" s="145"/>
      <c r="AJ129" s="145"/>
      <c r="AK129" s="145"/>
      <c r="AL129" s="145"/>
      <c r="AM129" s="145"/>
      <c r="AN129" s="145"/>
      <c r="AO129" s="145"/>
      <c r="AP129" s="145"/>
      <c r="AQ129" s="145"/>
      <c r="AR129" s="145"/>
      <c r="AS129" s="145"/>
      <c r="AT129" s="145"/>
      <c r="AU129" s="145"/>
      <c r="AV129" s="145"/>
      <c r="AW129" s="145"/>
      <c r="AX129" s="145"/>
    </row>
    <row r="130" spans="1:50" x14ac:dyDescent="0.25">
      <c r="A130" s="147" t="s">
        <v>72</v>
      </c>
      <c r="B130" s="147">
        <v>5318</v>
      </c>
      <c r="C130" s="147"/>
      <c r="D130" s="152" t="s">
        <v>127</v>
      </c>
      <c r="E130" s="147" t="s">
        <v>87</v>
      </c>
      <c r="F130" s="154">
        <v>1.2699999999999999E-2</v>
      </c>
      <c r="G130" s="154">
        <v>19.5</v>
      </c>
      <c r="H130" s="154"/>
      <c r="I130" s="154">
        <f>ROUND(F130*G130,2)</f>
        <v>0.25</v>
      </c>
      <c r="J130" s="154"/>
      <c r="K130" s="154"/>
      <c r="L130" s="155"/>
      <c r="M130" s="155"/>
      <c r="N130" s="155"/>
      <c r="O130" s="155"/>
      <c r="P130" s="155"/>
      <c r="R130" s="68">
        <f>(I130+J130)*H129*(1+$O$5)</f>
        <v>61.550300267190963</v>
      </c>
      <c r="S130" s="68"/>
      <c r="T130" s="68"/>
    </row>
    <row r="131" spans="1:50" x14ac:dyDescent="0.25">
      <c r="A131" s="147" t="s">
        <v>72</v>
      </c>
      <c r="B131" s="147">
        <v>7311</v>
      </c>
      <c r="C131" s="147"/>
      <c r="D131" s="152" t="s">
        <v>97</v>
      </c>
      <c r="E131" s="147" t="s">
        <v>87</v>
      </c>
      <c r="F131" s="154">
        <v>0.12740000000000001</v>
      </c>
      <c r="G131" s="154">
        <v>41.83</v>
      </c>
      <c r="H131" s="154"/>
      <c r="I131" s="154">
        <f>ROUND(F131*G131,2)</f>
        <v>5.33</v>
      </c>
      <c r="J131" s="154"/>
      <c r="K131" s="154"/>
      <c r="L131" s="155"/>
      <c r="M131" s="155"/>
      <c r="N131" s="155"/>
      <c r="O131" s="155"/>
      <c r="P131" s="155"/>
      <c r="R131" s="68">
        <f>(I131+J131)*H129*(1+$O$5)</f>
        <v>1312.2524016965112</v>
      </c>
      <c r="S131" s="68"/>
      <c r="T131" s="68"/>
    </row>
    <row r="132" spans="1:50" x14ac:dyDescent="0.25">
      <c r="A132" s="147" t="s">
        <v>72</v>
      </c>
      <c r="B132" s="147">
        <v>88310</v>
      </c>
      <c r="C132" s="147"/>
      <c r="D132" s="152" t="s">
        <v>74</v>
      </c>
      <c r="E132" s="147" t="s">
        <v>75</v>
      </c>
      <c r="F132" s="154">
        <v>0.67789999999999995</v>
      </c>
      <c r="G132" s="154">
        <v>36.18</v>
      </c>
      <c r="H132" s="154"/>
      <c r="I132" s="154"/>
      <c r="J132" s="154">
        <f>ROUND(F132*G132,2)</f>
        <v>24.53</v>
      </c>
      <c r="K132" s="154"/>
      <c r="L132" s="155"/>
      <c r="M132" s="155"/>
      <c r="N132" s="155"/>
      <c r="O132" s="155"/>
      <c r="P132" s="155"/>
      <c r="R132" s="68">
        <f>(I132+J132)*H129*(1+$O$5)</f>
        <v>6039.3154622167767</v>
      </c>
      <c r="S132" s="68"/>
      <c r="T132" s="68"/>
    </row>
    <row r="133" spans="1:50" x14ac:dyDescent="0.25">
      <c r="A133" s="147"/>
      <c r="B133" s="147"/>
      <c r="C133" s="147"/>
      <c r="D133" s="152"/>
      <c r="E133" s="147"/>
      <c r="F133" s="154"/>
      <c r="G133" s="154"/>
      <c r="H133" s="154"/>
      <c r="I133" s="154"/>
      <c r="J133" s="154"/>
      <c r="K133" s="154"/>
      <c r="L133" s="155"/>
      <c r="M133" s="155"/>
      <c r="N133" s="155"/>
      <c r="O133" s="155"/>
      <c r="P133" s="155"/>
      <c r="R133" s="68"/>
      <c r="S133" s="68"/>
      <c r="T133" s="68"/>
    </row>
    <row r="134" spans="1:50" s="129" customFormat="1" ht="15.75" x14ac:dyDescent="0.25">
      <c r="A134" s="169"/>
      <c r="B134" s="169"/>
      <c r="C134" s="169">
        <v>3</v>
      </c>
      <c r="D134" s="170" t="s">
        <v>195</v>
      </c>
      <c r="E134" s="170"/>
      <c r="F134" s="171"/>
      <c r="G134" s="171"/>
      <c r="H134" s="171"/>
      <c r="I134" s="171"/>
      <c r="J134" s="171"/>
      <c r="K134" s="171"/>
      <c r="L134" s="172"/>
      <c r="M134" s="172"/>
      <c r="N134" s="172"/>
      <c r="O134" s="172"/>
      <c r="P134" s="172">
        <f>SUM(P135:P149)</f>
        <v>7800.2695528611102</v>
      </c>
      <c r="R134" s="130"/>
      <c r="S134" s="130"/>
      <c r="T134" s="130"/>
    </row>
    <row r="135" spans="1:50" s="138" customFormat="1" x14ac:dyDescent="0.25">
      <c r="A135" s="206"/>
      <c r="B135" s="132"/>
      <c r="C135" s="132"/>
      <c r="D135" s="131"/>
      <c r="E135" s="131"/>
      <c r="F135" s="173"/>
      <c r="G135" s="173"/>
      <c r="H135" s="173"/>
      <c r="I135" s="173"/>
      <c r="J135" s="173"/>
      <c r="K135" s="173"/>
      <c r="L135" s="174"/>
      <c r="M135" s="174"/>
      <c r="N135" s="174"/>
      <c r="O135" s="175"/>
      <c r="P135" s="175"/>
      <c r="Q135" s="137"/>
      <c r="R135" s="121"/>
      <c r="S135" s="121"/>
      <c r="T135" s="121"/>
      <c r="U135" s="137"/>
      <c r="V135" s="137"/>
      <c r="W135" s="137"/>
      <c r="X135" s="137"/>
      <c r="Y135" s="137"/>
      <c r="Z135" s="137"/>
      <c r="AA135" s="137"/>
      <c r="AB135" s="137"/>
      <c r="AC135" s="137"/>
      <c r="AD135" s="137"/>
      <c r="AE135" s="137"/>
      <c r="AF135" s="137"/>
      <c r="AG135" s="137"/>
      <c r="AH135" s="137"/>
      <c r="AI135" s="137"/>
      <c r="AJ135" s="137"/>
      <c r="AK135" s="137"/>
      <c r="AL135" s="137"/>
      <c r="AM135" s="137"/>
      <c r="AN135" s="137"/>
      <c r="AO135" s="137"/>
      <c r="AP135" s="137"/>
      <c r="AQ135" s="137"/>
      <c r="AR135" s="137"/>
      <c r="AS135" s="137"/>
      <c r="AT135" s="137"/>
      <c r="AU135" s="137"/>
      <c r="AV135" s="137"/>
      <c r="AW135" s="137"/>
      <c r="AX135" s="137"/>
    </row>
    <row r="136" spans="1:50" s="182" customFormat="1" ht="12.75" x14ac:dyDescent="0.25">
      <c r="A136" s="177"/>
      <c r="B136" s="177"/>
      <c r="C136" s="177"/>
      <c r="D136" s="178" t="s">
        <v>196</v>
      </c>
      <c r="E136" s="177"/>
      <c r="F136" s="179"/>
      <c r="G136" s="179"/>
      <c r="H136" s="179"/>
      <c r="I136" s="179"/>
      <c r="J136" s="179"/>
      <c r="K136" s="179"/>
      <c r="L136" s="180"/>
      <c r="M136" s="180"/>
      <c r="N136" s="180"/>
      <c r="O136" s="180"/>
      <c r="P136" s="180"/>
      <c r="Q136" s="181"/>
      <c r="R136" s="121"/>
      <c r="S136" s="121"/>
      <c r="T136" s="121"/>
      <c r="U136" s="181"/>
      <c r="V136" s="181"/>
      <c r="W136" s="181"/>
      <c r="X136" s="181"/>
      <c r="Y136" s="181"/>
      <c r="Z136" s="181"/>
      <c r="AA136" s="181"/>
      <c r="AB136" s="181"/>
      <c r="AC136" s="181"/>
      <c r="AD136" s="181"/>
      <c r="AE136" s="181"/>
      <c r="AF136" s="181"/>
      <c r="AG136" s="181"/>
      <c r="AH136" s="181"/>
      <c r="AI136" s="181"/>
      <c r="AJ136" s="181"/>
      <c r="AK136" s="181"/>
      <c r="AL136" s="181"/>
      <c r="AM136" s="181"/>
      <c r="AN136" s="181"/>
      <c r="AO136" s="181"/>
      <c r="AP136" s="181"/>
      <c r="AQ136" s="181"/>
      <c r="AR136" s="181"/>
      <c r="AS136" s="181"/>
      <c r="AT136" s="181"/>
      <c r="AU136" s="181"/>
      <c r="AV136" s="181"/>
      <c r="AW136" s="181"/>
      <c r="AX136" s="181"/>
    </row>
    <row r="137" spans="1:50" s="146" customFormat="1" ht="22.5" x14ac:dyDescent="0.25">
      <c r="A137" s="139" t="s">
        <v>72</v>
      </c>
      <c r="B137" s="139" t="s">
        <v>197</v>
      </c>
      <c r="C137" s="139" t="s">
        <v>58</v>
      </c>
      <c r="D137" s="140" t="s">
        <v>243</v>
      </c>
      <c r="E137" s="139" t="s">
        <v>57</v>
      </c>
      <c r="F137" s="141"/>
      <c r="G137" s="143"/>
      <c r="H137" s="142">
        <v>50</v>
      </c>
      <c r="I137" s="143">
        <f>SUM(I138:I139)</f>
        <v>4.6500000000000004</v>
      </c>
      <c r="J137" s="143">
        <f>SUM(J138:J139)</f>
        <v>9.92</v>
      </c>
      <c r="K137" s="143">
        <f>I137+J137</f>
        <v>14.57</v>
      </c>
      <c r="L137" s="144">
        <f>H137*I137</f>
        <v>232.50000000000003</v>
      </c>
      <c r="M137" s="144">
        <f>H137*J137</f>
        <v>496</v>
      </c>
      <c r="N137" s="144">
        <f>L137+M137</f>
        <v>728.5</v>
      </c>
      <c r="O137" s="144">
        <f>N137*$O$5</f>
        <v>168.2878748929723</v>
      </c>
      <c r="P137" s="144">
        <f>N137+O137</f>
        <v>896.78787489297224</v>
      </c>
      <c r="Q137" s="145"/>
      <c r="R137" s="68"/>
      <c r="S137" s="68"/>
      <c r="T137" s="68"/>
      <c r="U137" s="145"/>
      <c r="V137" s="145"/>
      <c r="W137" s="145"/>
      <c r="X137" s="145"/>
      <c r="Y137" s="145"/>
      <c r="Z137" s="145"/>
      <c r="AA137" s="145"/>
      <c r="AB137" s="145"/>
      <c r="AC137" s="145"/>
      <c r="AD137" s="145"/>
      <c r="AE137" s="145"/>
      <c r="AF137" s="145"/>
      <c r="AG137" s="145"/>
      <c r="AH137" s="145"/>
      <c r="AI137" s="145"/>
      <c r="AJ137" s="145"/>
      <c r="AK137" s="145"/>
      <c r="AL137" s="145"/>
      <c r="AM137" s="145"/>
      <c r="AN137" s="145"/>
      <c r="AO137" s="145"/>
      <c r="AP137" s="145"/>
      <c r="AQ137" s="145"/>
      <c r="AR137" s="145"/>
      <c r="AS137" s="145"/>
      <c r="AT137" s="145"/>
      <c r="AU137" s="145"/>
      <c r="AV137" s="145"/>
      <c r="AW137" s="145"/>
      <c r="AX137" s="145"/>
    </row>
    <row r="138" spans="1:50" s="145" customFormat="1" ht="14.25" x14ac:dyDescent="0.25">
      <c r="A138" s="157" t="s">
        <v>72</v>
      </c>
      <c r="B138" s="147">
        <v>142</v>
      </c>
      <c r="C138" s="147"/>
      <c r="D138" s="152" t="s">
        <v>198</v>
      </c>
      <c r="E138" s="147" t="s">
        <v>134</v>
      </c>
      <c r="F138" s="154">
        <v>0.16</v>
      </c>
      <c r="G138" s="154">
        <v>29.06</v>
      </c>
      <c r="H138" s="154"/>
      <c r="I138" s="154">
        <f>ROUND(F138*G138,2)</f>
        <v>4.6500000000000004</v>
      </c>
      <c r="J138" s="154"/>
      <c r="K138" s="154"/>
      <c r="L138" s="155"/>
      <c r="M138" s="155"/>
      <c r="N138" s="155"/>
      <c r="O138" s="155"/>
      <c r="P138" s="155"/>
      <c r="R138" s="68">
        <f>(I138+J138)*H137*(1+$O$5)</f>
        <v>286.20889624243802</v>
      </c>
      <c r="S138" s="68"/>
      <c r="T138" s="68"/>
    </row>
    <row r="139" spans="1:50" s="145" customFormat="1" ht="14.25" x14ac:dyDescent="0.25">
      <c r="A139" s="157" t="s">
        <v>72</v>
      </c>
      <c r="B139" s="147">
        <v>88316</v>
      </c>
      <c r="C139" s="147"/>
      <c r="D139" s="152" t="s">
        <v>77</v>
      </c>
      <c r="E139" s="147" t="s">
        <v>75</v>
      </c>
      <c r="F139" s="154">
        <v>0.37</v>
      </c>
      <c r="G139" s="154">
        <v>26.8</v>
      </c>
      <c r="H139" s="154"/>
      <c r="I139" s="154"/>
      <c r="J139" s="154">
        <f>ROUND(F139*G139,2)</f>
        <v>9.92</v>
      </c>
      <c r="K139" s="154"/>
      <c r="L139" s="155"/>
      <c r="M139" s="155"/>
      <c r="N139" s="155"/>
      <c r="O139" s="155"/>
      <c r="P139" s="155"/>
      <c r="R139" s="68">
        <f>(I139+J139)*H137*(1+$O$5)</f>
        <v>610.57897865053428</v>
      </c>
      <c r="S139" s="68"/>
      <c r="T139" s="68"/>
    </row>
    <row r="140" spans="1:50" s="48" customFormat="1" ht="14.25" x14ac:dyDescent="0.2">
      <c r="A140" s="163"/>
      <c r="B140" s="164"/>
      <c r="C140" s="164"/>
      <c r="D140" s="163"/>
      <c r="E140" s="163"/>
      <c r="F140" s="154"/>
      <c r="G140" s="154"/>
      <c r="H140" s="154"/>
      <c r="I140" s="154"/>
      <c r="J140" s="154"/>
      <c r="K140" s="154"/>
      <c r="L140" s="155"/>
      <c r="M140" s="155"/>
      <c r="N140" s="155"/>
      <c r="O140" s="165"/>
      <c r="P140" s="165"/>
      <c r="Q140" s="46"/>
      <c r="R140" s="68"/>
      <c r="S140" s="68"/>
      <c r="T140" s="68"/>
      <c r="U140" s="46"/>
      <c r="V140" s="46"/>
      <c r="W140" s="46"/>
      <c r="X140" s="46"/>
      <c r="Y140" s="46"/>
      <c r="Z140" s="46"/>
      <c r="AA140" s="46"/>
      <c r="AB140" s="46"/>
      <c r="AC140" s="46"/>
      <c r="AD140" s="46"/>
      <c r="AE140" s="46"/>
      <c r="AF140" s="46"/>
      <c r="AG140" s="46"/>
      <c r="AH140" s="46"/>
      <c r="AI140" s="46"/>
      <c r="AJ140" s="46"/>
      <c r="AK140" s="46"/>
      <c r="AL140" s="46"/>
      <c r="AM140" s="46"/>
      <c r="AN140" s="46"/>
      <c r="AO140" s="46"/>
      <c r="AP140" s="46"/>
      <c r="AQ140" s="46"/>
      <c r="AR140" s="46"/>
      <c r="AS140" s="46"/>
      <c r="AT140" s="46"/>
      <c r="AU140" s="46"/>
      <c r="AV140" s="46"/>
      <c r="AW140" s="46"/>
      <c r="AX140" s="46"/>
    </row>
    <row r="141" spans="1:50" s="182" customFormat="1" ht="12.75" x14ac:dyDescent="0.25">
      <c r="A141" s="177"/>
      <c r="B141" s="177"/>
      <c r="C141" s="177"/>
      <c r="D141" s="178" t="s">
        <v>199</v>
      </c>
      <c r="E141" s="177"/>
      <c r="F141" s="179"/>
      <c r="G141" s="179"/>
      <c r="H141" s="179"/>
      <c r="I141" s="179"/>
      <c r="J141" s="179"/>
      <c r="K141" s="179"/>
      <c r="L141" s="180"/>
      <c r="M141" s="180"/>
      <c r="N141" s="180"/>
      <c r="O141" s="180"/>
      <c r="P141" s="180"/>
      <c r="Q141" s="181"/>
      <c r="R141" s="121"/>
      <c r="S141" s="121"/>
      <c r="T141" s="121"/>
      <c r="U141" s="181"/>
      <c r="V141" s="181"/>
      <c r="W141" s="181"/>
      <c r="X141" s="181"/>
      <c r="Y141" s="181"/>
      <c r="Z141" s="181"/>
      <c r="AA141" s="181"/>
      <c r="AB141" s="181"/>
      <c r="AC141" s="181"/>
      <c r="AD141" s="181"/>
      <c r="AE141" s="181"/>
      <c r="AF141" s="181"/>
      <c r="AG141" s="181"/>
      <c r="AH141" s="181"/>
      <c r="AI141" s="181"/>
      <c r="AJ141" s="181"/>
      <c r="AK141" s="181"/>
      <c r="AL141" s="181"/>
      <c r="AM141" s="181"/>
      <c r="AN141" s="181"/>
      <c r="AO141" s="181"/>
      <c r="AP141" s="181"/>
      <c r="AQ141" s="181"/>
      <c r="AR141" s="181"/>
      <c r="AS141" s="181"/>
      <c r="AT141" s="181"/>
      <c r="AU141" s="181"/>
      <c r="AV141" s="181"/>
      <c r="AW141" s="181"/>
      <c r="AX141" s="181"/>
    </row>
    <row r="142" spans="1:50" s="146" customFormat="1" ht="14.25" x14ac:dyDescent="0.25">
      <c r="A142" s="139" t="s">
        <v>137</v>
      </c>
      <c r="B142" s="139" t="s">
        <v>200</v>
      </c>
      <c r="C142" s="139" t="s">
        <v>66</v>
      </c>
      <c r="D142" s="140" t="s">
        <v>67</v>
      </c>
      <c r="E142" s="139" t="s">
        <v>57</v>
      </c>
      <c r="F142" s="141"/>
      <c r="G142" s="143"/>
      <c r="H142" s="142">
        <v>50</v>
      </c>
      <c r="I142" s="143">
        <f>SUM(I143:I144)</f>
        <v>1.74</v>
      </c>
      <c r="J142" s="143">
        <f>SUM(J143:J144)</f>
        <v>3.22</v>
      </c>
      <c r="K142" s="143">
        <f>I142+J142</f>
        <v>4.96</v>
      </c>
      <c r="L142" s="144">
        <f>H142*I142</f>
        <v>87</v>
      </c>
      <c r="M142" s="144">
        <f>H142*J142</f>
        <v>161</v>
      </c>
      <c r="N142" s="144">
        <f>L142+M142</f>
        <v>248</v>
      </c>
      <c r="O142" s="144">
        <f>N142*$O$5</f>
        <v>57.289489325267162</v>
      </c>
      <c r="P142" s="144">
        <f>N142+O142</f>
        <v>305.28948932526714</v>
      </c>
      <c r="Q142" s="145"/>
      <c r="R142" s="68"/>
      <c r="S142" s="68"/>
      <c r="T142" s="68"/>
      <c r="U142" s="145"/>
      <c r="V142" s="145"/>
      <c r="W142" s="145"/>
      <c r="X142" s="145"/>
      <c r="Y142" s="145"/>
      <c r="Z142" s="145"/>
      <c r="AA142" s="145"/>
      <c r="AB142" s="145"/>
      <c r="AC142" s="145"/>
      <c r="AD142" s="145"/>
      <c r="AE142" s="145"/>
      <c r="AF142" s="145"/>
      <c r="AG142" s="145"/>
      <c r="AH142" s="145"/>
      <c r="AI142" s="145"/>
      <c r="AJ142" s="145"/>
      <c r="AK142" s="145"/>
      <c r="AL142" s="145"/>
      <c r="AM142" s="145"/>
      <c r="AN142" s="145"/>
      <c r="AO142" s="145"/>
      <c r="AP142" s="145"/>
      <c r="AQ142" s="145"/>
      <c r="AR142" s="145"/>
      <c r="AS142" s="145"/>
      <c r="AT142" s="145"/>
      <c r="AU142" s="145"/>
      <c r="AV142" s="145"/>
      <c r="AW142" s="145"/>
      <c r="AX142" s="145"/>
    </row>
    <row r="143" spans="1:50" s="145" customFormat="1" ht="14.25" x14ac:dyDescent="0.25">
      <c r="A143" s="157" t="s">
        <v>72</v>
      </c>
      <c r="B143" s="147">
        <v>88309</v>
      </c>
      <c r="C143" s="147"/>
      <c r="D143" s="152" t="s">
        <v>201</v>
      </c>
      <c r="E143" s="147" t="s">
        <v>202</v>
      </c>
      <c r="F143" s="154">
        <v>0.05</v>
      </c>
      <c r="G143" s="154">
        <v>34.729999999999997</v>
      </c>
      <c r="H143" s="154"/>
      <c r="I143" s="154">
        <f>ROUND(F143*G143,2)</f>
        <v>1.74</v>
      </c>
      <c r="J143" s="154"/>
      <c r="K143" s="154"/>
      <c r="L143" s="155"/>
      <c r="M143" s="155"/>
      <c r="N143" s="155"/>
      <c r="O143" s="155"/>
      <c r="P143" s="155"/>
      <c r="R143" s="68">
        <f>(I143+J143)*H142*(1+$O$5)</f>
        <v>107.09752246491227</v>
      </c>
      <c r="S143" s="68"/>
      <c r="T143" s="68"/>
    </row>
    <row r="144" spans="1:50" s="145" customFormat="1" ht="14.25" x14ac:dyDescent="0.25">
      <c r="A144" s="157" t="s">
        <v>137</v>
      </c>
      <c r="B144" s="147" t="s">
        <v>138</v>
      </c>
      <c r="C144" s="147"/>
      <c r="D144" s="152" t="s">
        <v>139</v>
      </c>
      <c r="E144" s="147" t="s">
        <v>140</v>
      </c>
      <c r="F144" s="154">
        <v>1.05</v>
      </c>
      <c r="G144" s="154">
        <v>3.07</v>
      </c>
      <c r="H144" s="154"/>
      <c r="I144" s="154"/>
      <c r="J144" s="154">
        <f>ROUND(F144*G144,2)</f>
        <v>3.22</v>
      </c>
      <c r="K144" s="154"/>
      <c r="L144" s="155"/>
      <c r="M144" s="155"/>
      <c r="N144" s="155"/>
      <c r="O144" s="155"/>
      <c r="P144" s="155"/>
      <c r="R144" s="68"/>
      <c r="S144" s="68">
        <f>(I144+J144)*H142*(1+$O$5)</f>
        <v>198.19196686035488</v>
      </c>
      <c r="T144" s="68"/>
    </row>
    <row r="145" spans="1:50" s="145" customFormat="1" ht="14.25" x14ac:dyDescent="0.25">
      <c r="A145" s="157"/>
      <c r="B145" s="147"/>
      <c r="C145" s="147"/>
      <c r="D145" s="152"/>
      <c r="E145" s="147"/>
      <c r="F145" s="154"/>
      <c r="G145" s="154"/>
      <c r="H145" s="154"/>
      <c r="I145" s="154"/>
      <c r="J145" s="154"/>
      <c r="K145" s="154"/>
      <c r="L145" s="155"/>
      <c r="M145" s="155"/>
      <c r="N145" s="155"/>
      <c r="O145" s="155"/>
      <c r="P145" s="155"/>
      <c r="R145" s="68"/>
      <c r="S145" s="68"/>
      <c r="T145" s="68"/>
    </row>
    <row r="146" spans="1:50" s="145" customFormat="1" ht="14.25" x14ac:dyDescent="0.25">
      <c r="A146" s="177"/>
      <c r="B146" s="177"/>
      <c r="C146" s="177"/>
      <c r="D146" s="178" t="s">
        <v>203</v>
      </c>
      <c r="E146" s="177"/>
      <c r="F146" s="179"/>
      <c r="G146" s="179"/>
      <c r="H146" s="179"/>
      <c r="I146" s="179"/>
      <c r="J146" s="179"/>
      <c r="K146" s="179"/>
      <c r="L146" s="180"/>
      <c r="M146" s="180"/>
      <c r="N146" s="180"/>
      <c r="O146" s="180"/>
      <c r="P146" s="180"/>
      <c r="R146" s="68"/>
      <c r="S146" s="68"/>
      <c r="T146" s="68"/>
    </row>
    <row r="147" spans="1:50" s="145" customFormat="1" ht="21" customHeight="1" x14ac:dyDescent="0.25">
      <c r="A147" s="139" t="s">
        <v>72</v>
      </c>
      <c r="B147" s="139" t="s">
        <v>204</v>
      </c>
      <c r="C147" s="139" t="s">
        <v>40</v>
      </c>
      <c r="D147" s="140" t="s">
        <v>41</v>
      </c>
      <c r="E147" s="139" t="s">
        <v>29</v>
      </c>
      <c r="F147" s="141"/>
      <c r="G147" s="143"/>
      <c r="H147" s="142">
        <v>2000</v>
      </c>
      <c r="I147" s="143">
        <f>SUM(I148:I148)</f>
        <v>0</v>
      </c>
      <c r="J147" s="143">
        <f>SUM(J148:J148)</f>
        <v>2.68</v>
      </c>
      <c r="K147" s="143">
        <f>I147+J147</f>
        <v>2.68</v>
      </c>
      <c r="L147" s="144">
        <f>H147*I147</f>
        <v>0</v>
      </c>
      <c r="M147" s="144">
        <f>H147*J147</f>
        <v>5360</v>
      </c>
      <c r="N147" s="144">
        <f>L147+M147</f>
        <v>5360</v>
      </c>
      <c r="O147" s="144">
        <f>N147*$O$5</f>
        <v>1238.1921886428709</v>
      </c>
      <c r="P147" s="144">
        <f>N147+O147</f>
        <v>6598.1921886428709</v>
      </c>
      <c r="R147" s="68"/>
      <c r="S147" s="68"/>
      <c r="T147" s="68"/>
    </row>
    <row r="148" spans="1:50" s="145" customFormat="1" ht="17.25" customHeight="1" x14ac:dyDescent="0.25">
      <c r="A148" s="207" t="s">
        <v>72</v>
      </c>
      <c r="B148" s="208">
        <v>88316</v>
      </c>
      <c r="C148" s="208"/>
      <c r="D148" s="209" t="s">
        <v>77</v>
      </c>
      <c r="E148" s="208" t="s">
        <v>202</v>
      </c>
      <c r="F148" s="210">
        <v>0.1</v>
      </c>
      <c r="G148" s="210">
        <v>26.8</v>
      </c>
      <c r="H148" s="210"/>
      <c r="I148" s="210"/>
      <c r="J148" s="154">
        <f>ROUND(F148*G148,2)</f>
        <v>2.68</v>
      </c>
      <c r="K148" s="210"/>
      <c r="L148" s="211"/>
      <c r="M148" s="211"/>
      <c r="N148" s="211"/>
      <c r="O148" s="211"/>
      <c r="P148" s="211"/>
      <c r="R148" s="68">
        <f>(I148+J148)*H147*(1+$O$5)</f>
        <v>6598.1921886428709</v>
      </c>
      <c r="S148" s="68"/>
      <c r="T148" s="68"/>
    </row>
    <row r="149" spans="1:50" s="48" customFormat="1" ht="14.25" x14ac:dyDescent="0.2">
      <c r="A149" s="212"/>
      <c r="B149" s="213"/>
      <c r="C149" s="214"/>
      <c r="D149" s="215"/>
      <c r="E149" s="216"/>
      <c r="F149" s="217"/>
      <c r="G149" s="218"/>
      <c r="H149" s="217"/>
      <c r="I149" s="219"/>
      <c r="J149" s="220"/>
      <c r="K149" s="221"/>
      <c r="L149" s="222"/>
      <c r="M149" s="223"/>
      <c r="N149" s="224"/>
      <c r="O149" s="225"/>
      <c r="P149" s="225"/>
      <c r="Q149" s="46"/>
      <c r="R149" s="68"/>
      <c r="S149" s="68"/>
      <c r="T149" s="68"/>
      <c r="U149" s="46"/>
      <c r="V149" s="46"/>
      <c r="W149" s="46"/>
      <c r="X149" s="46"/>
      <c r="Y149" s="46"/>
      <c r="Z149" s="46"/>
      <c r="AA149" s="46"/>
      <c r="AB149" s="46"/>
      <c r="AC149" s="46"/>
      <c r="AD149" s="46"/>
      <c r="AE149" s="46"/>
      <c r="AF149" s="46"/>
      <c r="AG149" s="46"/>
      <c r="AH149" s="46"/>
      <c r="AI149" s="46"/>
      <c r="AJ149" s="46"/>
      <c r="AK149" s="46"/>
      <c r="AL149" s="46"/>
      <c r="AM149" s="46"/>
      <c r="AN149" s="46"/>
      <c r="AO149" s="46"/>
      <c r="AP149" s="46"/>
      <c r="AQ149" s="46"/>
      <c r="AR149" s="46"/>
      <c r="AS149" s="46"/>
      <c r="AT149" s="46"/>
      <c r="AU149" s="46"/>
      <c r="AV149" s="46"/>
      <c r="AW149" s="46"/>
      <c r="AX149" s="46"/>
    </row>
    <row r="150" spans="1:50" ht="30.75" customHeight="1" x14ac:dyDescent="0.25">
      <c r="A150" s="291" t="s">
        <v>68</v>
      </c>
      <c r="B150" s="292"/>
      <c r="C150" s="292"/>
      <c r="D150" s="292"/>
      <c r="E150" s="292"/>
      <c r="F150" s="292"/>
      <c r="G150" s="292"/>
      <c r="H150" s="292"/>
      <c r="I150" s="292"/>
      <c r="J150" s="292"/>
      <c r="K150" s="293"/>
      <c r="L150" s="226" t="s">
        <v>205</v>
      </c>
      <c r="M150" s="226" t="s">
        <v>206</v>
      </c>
      <c r="N150" s="226" t="s">
        <v>68</v>
      </c>
      <c r="O150" s="226" t="s">
        <v>207</v>
      </c>
      <c r="P150" s="227" t="s">
        <v>208</v>
      </c>
      <c r="R150" s="68"/>
      <c r="S150" s="68"/>
      <c r="T150" s="68"/>
    </row>
    <row r="151" spans="1:50" x14ac:dyDescent="0.25">
      <c r="A151" s="294"/>
      <c r="B151" s="295"/>
      <c r="C151" s="295"/>
      <c r="D151" s="295"/>
      <c r="E151" s="295"/>
      <c r="F151" s="295"/>
      <c r="G151" s="295"/>
      <c r="H151" s="295"/>
      <c r="I151" s="295"/>
      <c r="J151" s="295"/>
      <c r="K151" s="296"/>
      <c r="L151" s="228">
        <f>SUM(L12:L149)</f>
        <v>89222.84</v>
      </c>
      <c r="M151" s="228">
        <f>SUM(M12:M149)</f>
        <v>200284.72</v>
      </c>
      <c r="N151" s="228">
        <f>SUM(N12:N149)</f>
        <v>289507.56</v>
      </c>
      <c r="O151" s="228">
        <f>SUM(O12:O149)</f>
        <v>66877.984952436076</v>
      </c>
      <c r="P151" s="228">
        <f>SUM(P12:P149)/2</f>
        <v>356385.54495243588</v>
      </c>
      <c r="R151" s="67">
        <f>SUM(R12:R150)</f>
        <v>353149.23016438703</v>
      </c>
      <c r="S151" s="67">
        <f>SUM(S12:S150)</f>
        <v>198.19196686035488</v>
      </c>
      <c r="T151" s="67">
        <f>SUM(T12:T150)</f>
        <v>3038.1228211885459</v>
      </c>
    </row>
  </sheetData>
  <mergeCells count="15">
    <mergeCell ref="A150:K151"/>
    <mergeCell ref="A1:P3"/>
    <mergeCell ref="R4:T4"/>
    <mergeCell ref="A10:A11"/>
    <mergeCell ref="B10:B11"/>
    <mergeCell ref="C10:C11"/>
    <mergeCell ref="D10:D11"/>
    <mergeCell ref="E10:E11"/>
    <mergeCell ref="F10:F11"/>
    <mergeCell ref="G10:G11"/>
    <mergeCell ref="H10:H11"/>
    <mergeCell ref="I10:K10"/>
    <mergeCell ref="L10:N10"/>
    <mergeCell ref="O10:O11"/>
    <mergeCell ref="P10:P11"/>
  </mergeCells>
  <printOptions horizontalCentered="1"/>
  <pageMargins left="0.11811023622047245" right="0.19685039370078741" top="0.35433070866141736" bottom="0.74803149606299213" header="0.51181102362204722" footer="0.31496062992125984"/>
  <pageSetup paperSize="9" scale="49" fitToHeight="70" orientation="landscape" horizontalDpi="300" verticalDpi="300" r:id="rId1"/>
  <headerFooter>
    <oddFooter>Página &amp;P&amp;R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25"/>
  <sheetViews>
    <sheetView zoomScale="75" zoomScaleNormal="75" workbookViewId="0">
      <selection activeCell="G24" sqref="G24"/>
    </sheetView>
  </sheetViews>
  <sheetFormatPr defaultColWidth="8.7109375" defaultRowHeight="15" x14ac:dyDescent="0.25"/>
  <cols>
    <col min="1" max="1" width="37.140625" style="41" customWidth="1"/>
    <col min="2" max="2" width="15.85546875" style="41" customWidth="1"/>
    <col min="3" max="3" width="16" style="41" customWidth="1"/>
    <col min="4" max="4" width="22.85546875" style="41" customWidth="1"/>
    <col min="5" max="5" width="8.5703125" style="41" customWidth="1"/>
    <col min="6" max="6" width="18.28515625" style="41" customWidth="1"/>
    <col min="7" max="1025" width="8.5703125" style="41" customWidth="1"/>
  </cols>
  <sheetData>
    <row r="1" spans="1:3" s="229" customFormat="1" ht="15.75" customHeight="1" x14ac:dyDescent="0.25">
      <c r="A1" s="289" t="s">
        <v>240</v>
      </c>
      <c r="B1" s="289"/>
      <c r="C1" s="289"/>
    </row>
    <row r="2" spans="1:3" s="229" customFormat="1" ht="15.75" x14ac:dyDescent="0.25">
      <c r="A2" s="289"/>
      <c r="B2" s="289"/>
      <c r="C2" s="289"/>
    </row>
    <row r="3" spans="1:3" x14ac:dyDescent="0.25">
      <c r="A3" s="230"/>
      <c r="B3" s="231"/>
      <c r="C3" s="232"/>
    </row>
    <row r="4" spans="1:3" ht="15.75" customHeight="1" x14ac:dyDescent="0.25">
      <c r="A4" s="287" t="s">
        <v>209</v>
      </c>
      <c r="B4" s="287"/>
      <c r="C4" s="234">
        <v>2.07E-2</v>
      </c>
    </row>
    <row r="5" spans="1:3" ht="15.75" customHeight="1" x14ac:dyDescent="0.25">
      <c r="A5" s="287" t="s">
        <v>210</v>
      </c>
      <c r="B5" s="287"/>
      <c r="C5" s="234">
        <v>3.5000000000000003E-2</v>
      </c>
    </row>
    <row r="6" spans="1:3" ht="15.75" customHeight="1" x14ac:dyDescent="0.25">
      <c r="A6" s="287" t="s">
        <v>211</v>
      </c>
      <c r="B6" s="287"/>
      <c r="C6" s="234">
        <v>1.23E-2</v>
      </c>
    </row>
    <row r="7" spans="1:3" ht="15.75" customHeight="1" x14ac:dyDescent="0.25">
      <c r="A7" s="287" t="s">
        <v>212</v>
      </c>
      <c r="B7" s="287"/>
      <c r="C7" s="234">
        <v>7.0000000000000007E-2</v>
      </c>
    </row>
    <row r="8" spans="1:3" ht="15.75" customHeight="1" x14ac:dyDescent="0.25">
      <c r="A8" s="287" t="s">
        <v>213</v>
      </c>
      <c r="B8" s="233" t="s">
        <v>214</v>
      </c>
      <c r="C8" s="234">
        <v>0.03</v>
      </c>
    </row>
    <row r="9" spans="1:3" x14ac:dyDescent="0.25">
      <c r="A9" s="287"/>
      <c r="B9" s="235" t="s">
        <v>215</v>
      </c>
      <c r="C9" s="236"/>
    </row>
    <row r="10" spans="1:3" x14ac:dyDescent="0.25">
      <c r="A10" s="287"/>
      <c r="B10" s="233" t="s">
        <v>216</v>
      </c>
      <c r="C10" s="234">
        <v>6.4999999999999997E-3</v>
      </c>
    </row>
    <row r="11" spans="1:3" x14ac:dyDescent="0.25">
      <c r="A11" s="287"/>
      <c r="B11" s="233" t="s">
        <v>217</v>
      </c>
      <c r="C11" s="237">
        <f>+D22</f>
        <v>3.4590585475557184E-2</v>
      </c>
    </row>
    <row r="12" spans="1:3" x14ac:dyDescent="0.25">
      <c r="A12" s="230"/>
      <c r="B12" s="231"/>
      <c r="C12" s="232"/>
    </row>
    <row r="13" spans="1:3" ht="15" customHeight="1" x14ac:dyDescent="0.25">
      <c r="A13" s="288" t="s">
        <v>218</v>
      </c>
      <c r="B13" s="288"/>
      <c r="C13" s="238">
        <f>C4+C5</f>
        <v>5.57E-2</v>
      </c>
    </row>
    <row r="14" spans="1:3" ht="26.25" customHeight="1" x14ac:dyDescent="0.25">
      <c r="A14" s="288" t="s">
        <v>219</v>
      </c>
      <c r="B14" s="288"/>
      <c r="C14" s="238">
        <f>C6</f>
        <v>1.23E-2</v>
      </c>
    </row>
    <row r="15" spans="1:3" ht="15" customHeight="1" x14ac:dyDescent="0.25">
      <c r="A15" s="288" t="s">
        <v>220</v>
      </c>
      <c r="B15" s="288"/>
      <c r="C15" s="238">
        <f>C7</f>
        <v>7.0000000000000007E-2</v>
      </c>
    </row>
    <row r="16" spans="1:3" ht="15" customHeight="1" x14ac:dyDescent="0.25">
      <c r="A16" s="288" t="s">
        <v>221</v>
      </c>
      <c r="B16" s="288"/>
      <c r="C16" s="238">
        <f>SUM(C8:C11)</f>
        <v>7.1090585475557189E-2</v>
      </c>
    </row>
    <row r="17" spans="1:4" ht="15" customHeight="1" x14ac:dyDescent="0.25">
      <c r="A17" s="230"/>
      <c r="B17" s="231"/>
      <c r="C17" s="232"/>
    </row>
    <row r="18" spans="1:4" x14ac:dyDescent="0.25">
      <c r="A18" s="279" t="s">
        <v>222</v>
      </c>
      <c r="B18" s="279"/>
      <c r="C18" s="239">
        <f>((1+C13)*(1+C14)*(1+C15)/(1-C16))-1</f>
        <v>0.23100600534381921</v>
      </c>
    </row>
    <row r="19" spans="1:4" x14ac:dyDescent="0.25">
      <c r="A19" s="230"/>
      <c r="B19" s="231"/>
      <c r="C19" s="232"/>
    </row>
    <row r="20" spans="1:4" x14ac:dyDescent="0.25">
      <c r="A20" s="240"/>
      <c r="B20" s="241" t="s">
        <v>205</v>
      </c>
      <c r="C20" s="242" t="s">
        <v>223</v>
      </c>
      <c r="D20" s="242" t="s">
        <v>68</v>
      </c>
    </row>
    <row r="21" spans="1:4" s="4" customFormat="1" ht="18" customHeight="1" x14ac:dyDescent="0.2">
      <c r="A21" s="243"/>
      <c r="B21" s="244">
        <f>'LOTE 04 - PLANILHA ANALÍTICA'!L151</f>
        <v>89222.84</v>
      </c>
      <c r="C21" s="245">
        <f>'LOTE 04 - PLANILHA ANALÍTICA'!M151</f>
        <v>200284.72</v>
      </c>
      <c r="D21" s="245">
        <f>+B21+C21</f>
        <v>289507.56</v>
      </c>
    </row>
    <row r="22" spans="1:4" ht="15" customHeight="1" x14ac:dyDescent="0.25">
      <c r="A22" s="280" t="s">
        <v>224</v>
      </c>
      <c r="B22" s="280"/>
      <c r="C22" s="246">
        <f>C21*(5/100)</f>
        <v>10014.236000000001</v>
      </c>
      <c r="D22" s="247">
        <f>C22/D21</f>
        <v>3.4590585475557184E-2</v>
      </c>
    </row>
    <row r="24" spans="1:4" x14ac:dyDescent="0.25">
      <c r="A24" s="281" t="s">
        <v>238</v>
      </c>
      <c r="B24" s="282"/>
      <c r="C24" s="283"/>
    </row>
    <row r="25" spans="1:4" x14ac:dyDescent="0.25">
      <c r="A25" s="284"/>
      <c r="B25" s="285"/>
      <c r="C25" s="286"/>
    </row>
  </sheetData>
  <mergeCells count="13">
    <mergeCell ref="A1:C2"/>
    <mergeCell ref="A4:B4"/>
    <mergeCell ref="A5:B5"/>
    <mergeCell ref="A6:B6"/>
    <mergeCell ref="A7:B7"/>
    <mergeCell ref="A18:B18"/>
    <mergeCell ref="A22:B22"/>
    <mergeCell ref="A24:C25"/>
    <mergeCell ref="A8:A11"/>
    <mergeCell ref="A13:B13"/>
    <mergeCell ref="A14:B14"/>
    <mergeCell ref="A15:B15"/>
    <mergeCell ref="A16:B16"/>
  </mergeCells>
  <pageMargins left="0.51180555555555596" right="0.51180555555555596" top="0.78749999999999998" bottom="0.78749999999999998" header="0.511811023622047" footer="0.511811023622047"/>
  <pageSetup paperSize="9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"/>
  <sheetViews>
    <sheetView zoomScale="75" zoomScaleNormal="75" workbookViewId="0">
      <selection activeCell="G18" sqref="G18"/>
    </sheetView>
  </sheetViews>
  <sheetFormatPr defaultColWidth="9.140625" defaultRowHeight="15" x14ac:dyDescent="0.25"/>
  <cols>
    <col min="1" max="1" width="9.140625" style="248"/>
    <col min="2" max="2" width="65.42578125" style="248" customWidth="1"/>
    <col min="3" max="3" width="18.28515625" style="248" customWidth="1"/>
    <col min="4" max="4" width="20.7109375" style="248" customWidth="1"/>
    <col min="5" max="5" width="24.42578125" style="248" customWidth="1"/>
    <col min="6" max="6" width="20.7109375" style="248" customWidth="1"/>
    <col min="7" max="7" width="19.42578125" style="248" customWidth="1"/>
    <col min="8" max="11" width="20.7109375" style="248" customWidth="1"/>
    <col min="12" max="16384" width="9.140625" style="248"/>
  </cols>
  <sheetData>
    <row r="1" spans="1:11" ht="21.75" customHeight="1" x14ac:dyDescent="0.25">
      <c r="A1" s="290" t="s">
        <v>239</v>
      </c>
      <c r="B1" s="290"/>
      <c r="C1" s="290"/>
      <c r="D1" s="290"/>
      <c r="E1" s="290"/>
      <c r="F1" s="290"/>
      <c r="G1" s="290"/>
      <c r="H1" s="290"/>
      <c r="I1" s="290"/>
      <c r="J1" s="290"/>
      <c r="K1" s="249"/>
    </row>
    <row r="2" spans="1:11" ht="50.25" customHeight="1" x14ac:dyDescent="0.25">
      <c r="A2" s="250" t="s">
        <v>225</v>
      </c>
      <c r="B2" s="251" t="s">
        <v>226</v>
      </c>
      <c r="C2" s="252" t="s">
        <v>227</v>
      </c>
      <c r="D2" s="252" t="s">
        <v>228</v>
      </c>
      <c r="E2" s="253" t="s">
        <v>229</v>
      </c>
      <c r="F2" s="253" t="s">
        <v>228</v>
      </c>
      <c r="G2" s="254" t="s">
        <v>230</v>
      </c>
      <c r="H2" s="254" t="s">
        <v>228</v>
      </c>
      <c r="I2" s="255" t="s">
        <v>231</v>
      </c>
      <c r="J2" s="256" t="s">
        <v>232</v>
      </c>
      <c r="K2" s="257" t="s">
        <v>233</v>
      </c>
    </row>
    <row r="3" spans="1:11" ht="46.5" customHeight="1" x14ac:dyDescent="0.25">
      <c r="A3" s="258">
        <v>1</v>
      </c>
      <c r="B3" s="259" t="s">
        <v>234</v>
      </c>
      <c r="C3" s="260" t="s">
        <v>235</v>
      </c>
      <c r="D3" s="261">
        <v>104.71</v>
      </c>
      <c r="E3" s="262" t="s">
        <v>236</v>
      </c>
      <c r="F3" s="263">
        <v>133.19</v>
      </c>
      <c r="G3" s="264" t="s">
        <v>237</v>
      </c>
      <c r="H3" s="265">
        <v>132.38999999999999</v>
      </c>
      <c r="I3" s="266">
        <f>(D3+F3+H3)/3</f>
        <v>123.42999999999999</v>
      </c>
      <c r="J3" s="267">
        <f>MEDIAN(D3,F3,H3)</f>
        <v>132.38999999999999</v>
      </c>
      <c r="K3" s="268">
        <f>MIN(I3:J3)</f>
        <v>123.42999999999999</v>
      </c>
    </row>
  </sheetData>
  <mergeCells count="1">
    <mergeCell ref="A1:J1"/>
  </mergeCells>
  <pageMargins left="0.51180555555555596" right="0.51180555555555596" top="0.78749999999999998" bottom="0.78749999999999998" header="0.511811023622047" footer="0.511811023622047"/>
  <pageSetup paperSize="9" scale="53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189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6</vt:i4>
      </vt:variant>
    </vt:vector>
  </HeadingPairs>
  <TitlesOfParts>
    <vt:vector size="11" baseType="lpstr">
      <vt:lpstr>abc-servicos</vt:lpstr>
      <vt:lpstr>abc-insumos</vt:lpstr>
      <vt:lpstr>LOTE 04 - PLANILHA ANALÍTICA</vt:lpstr>
      <vt:lpstr>LOTE 04 (LONDRINA) - BDI</vt:lpstr>
      <vt:lpstr>MAPA COTAÇÕES CIVIL</vt:lpstr>
      <vt:lpstr>'LOTE 04 - PLANILHA ANALÍTICA'!Area_de_impressao</vt:lpstr>
      <vt:lpstr>'LOTE 04 (LONDRINA) - BDI'!Area_de_impressao</vt:lpstr>
      <vt:lpstr>'LOTE 04 - PLANILHA ANALÍTICA'!Excel_BuiltIn_Print_Area</vt:lpstr>
      <vt:lpstr>'abc-insumos'!Titulos_de_impressao</vt:lpstr>
      <vt:lpstr>'abc-servicos'!Titulos_de_impressao</vt:lpstr>
      <vt:lpstr>'LOTE 04 - PLANILHA ANALÍTICA'!Titulos_de_impressao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Regina Conceiçao Ciscato De Lima</dc:creator>
  <dc:description/>
  <cp:lastModifiedBy>Anadélia Trentini Campara</cp:lastModifiedBy>
  <cp:revision>28</cp:revision>
  <cp:lastPrinted>2024-07-15T16:54:50Z</cp:lastPrinted>
  <dcterms:created xsi:type="dcterms:W3CDTF">2018-09-24T14:43:37Z</dcterms:created>
  <dcterms:modified xsi:type="dcterms:W3CDTF">2024-07-18T19:20:42Z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LinksUpToDate">
    <vt:bool>false</vt:bool>
  </property>
  <property fmtid="{D5CDD505-2E9C-101B-9397-08002B2CF9AE}" pid="4" name="ScaleCrop">
    <vt:bool>false</vt:bool>
  </property>
  <property fmtid="{D5CDD505-2E9C-101B-9397-08002B2CF9AE}" pid="5" name="ShareDoc">
    <vt:bool>false</vt:bool>
  </property>
</Properties>
</file>